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tabRatio="500" activeTab="0"/>
  </bookViews>
  <sheets>
    <sheet name="Foglio1" sheetId="1" r:id="rId1"/>
  </sheets>
  <definedNames>
    <definedName name="_xlfn.STDEV.P" hidden="1">#NAME?</definedName>
    <definedName name="ASSEGNO">'Foglio1'!$G$54</definedName>
    <definedName name="CONDIZIONILAVORO">'Foglio1'!$P$54</definedName>
    <definedName name="IND.PROF.SPEC">'Foglio1'!$J$54</definedName>
    <definedName name="italia1">'Foglio1'!$C$138</definedName>
    <definedName name="italia2">'Foglio1'!$E$138</definedName>
    <definedName name="italia3">'Foglio1'!$G$138</definedName>
    <definedName name="italia4">'Foglio1'!$I$138</definedName>
    <definedName name="Italia5">'Foglio1'!$L$173</definedName>
    <definedName name="NOTTI">'Foglio1'!$Q$54</definedName>
    <definedName name="POSIZIONE">'Foglio1'!$K$54</definedName>
    <definedName name="POSIZIONEVARIABILE">'Foglio1'!$L$54</definedName>
    <definedName name="PRIMARI">'Foglio1'!$H$54</definedName>
    <definedName name="REPERIBITà">'Foglio1'!$R$54</definedName>
    <definedName name="RISULTATO">'Foglio1'!$M$54</definedName>
    <definedName name="SPECIFICITà">'Foglio1'!$I$54</definedName>
    <definedName name="STRAORDINARIO">'Foglio1'!$E$54</definedName>
    <definedName name="STRORDINARIO">'Foglio1'!$E$54</definedName>
    <definedName name="TOTALE">'Foglio1'!$C$54</definedName>
    <definedName name="VARIE">'Foglio1'!$O$54</definedName>
  </definedNames>
  <calcPr fullCalcOnLoad="1"/>
</workbook>
</file>

<file path=xl/sharedStrings.xml><?xml version="1.0" encoding="utf-8"?>
<sst xmlns="http://schemas.openxmlformats.org/spreadsheetml/2006/main" count="244" uniqueCount="53">
  <si>
    <t>Totale generale</t>
  </si>
  <si>
    <t>Totale</t>
  </si>
  <si>
    <t>STRAORDINARIO</t>
  </si>
  <si>
    <t>ASSEGNO AD PERSONAM</t>
  </si>
  <si>
    <t>IND DIREZ. STRUTT. COMP.</t>
  </si>
  <si>
    <t>INDENNITA' DI SPECIFICITA' MEDICO-VETERINARIA</t>
  </si>
  <si>
    <t>INDENNITA' PROFESSIONALE SPECIFICA</t>
  </si>
  <si>
    <t>RETRIBUZIONE DI POSIZIONE</t>
  </si>
  <si>
    <t>RETRIBUZIONE DI POSIZIONE - QUOTA VARIABILE</t>
  </si>
  <si>
    <t>RETRIBUZIONE DI RISULTATO</t>
  </si>
  <si>
    <t>ALTRE SPESE ACCESSORIE ED INDENNITA' VARIE</t>
  </si>
  <si>
    <t>ALTRI COMPENSI PER PARTICOLARI CONDIZIONI DI LAVORO</t>
  </si>
  <si>
    <t>COMPENSO PER TURNI DI GUARDIA NOTTURNI DIRIGENTI</t>
  </si>
  <si>
    <t>PRONTA DISPONIBILITA'</t>
  </si>
  <si>
    <t>Lombardia</t>
  </si>
  <si>
    <t>Lazio</t>
  </si>
  <si>
    <t>Campania</t>
  </si>
  <si>
    <t>Sicilia</t>
  </si>
  <si>
    <t>Veneto</t>
  </si>
  <si>
    <t>Emilia Romagna</t>
  </si>
  <si>
    <t>Piemonte</t>
  </si>
  <si>
    <t>Puglia</t>
  </si>
  <si>
    <t>Toscana</t>
  </si>
  <si>
    <t>Calabria</t>
  </si>
  <si>
    <t>Sardegna</t>
  </si>
  <si>
    <t>Liguria</t>
  </si>
  <si>
    <t>Marche</t>
  </si>
  <si>
    <t>Abruzzo</t>
  </si>
  <si>
    <t>Friuli</t>
  </si>
  <si>
    <t>Prov. Autonoma Trento</t>
  </si>
  <si>
    <t>Prov. Autonoma Bolzano</t>
  </si>
  <si>
    <t>Umbria</t>
  </si>
  <si>
    <t>Basilicata</t>
  </si>
  <si>
    <t>Molise</t>
  </si>
  <si>
    <t>Valle d'Aosta</t>
  </si>
  <si>
    <t>TOTALE GENERALE</t>
  </si>
  <si>
    <t>FONDO POSIZIONE</t>
  </si>
  <si>
    <t>FONDO RISULTATO</t>
  </si>
  <si>
    <t>FONDO CONDIZIONI LAVORO</t>
  </si>
  <si>
    <t>Deviazione standard</t>
  </si>
  <si>
    <t>Mediana</t>
  </si>
  <si>
    <t>Numero abitanti al 31/12/19 (ISTAT)</t>
  </si>
  <si>
    <t>Tab. 2: FONDI VALORI UNITARI (PER DIRIGENTE MEDICO, valori espressi in euro)</t>
  </si>
  <si>
    <t>Tab. 5: NUMERO DIRIGENTI MEDICI AL 2019</t>
  </si>
  <si>
    <t>Tab: 6: NUMERO ABITANTI</t>
  </si>
  <si>
    <t>Tab. 7: NUMERO DIRIGENTI MEDICI PER NUMERO DI ABITANTI (MEDICI/100000 ABITANTI)</t>
  </si>
  <si>
    <t>Tab. 8: FONDI ACCESSORI ASSOLUTI PER REGIONE/N.ABITANTI</t>
  </si>
  <si>
    <t>Tab. 3: SCOSTAMENTI PERCENTUALI VALORE FONDI RISPETTO A MEDIA NAZIONALE</t>
  </si>
  <si>
    <t>Tab. 4: FONDI RAGGRUPPATI PER TIPO PER VALORI UNITARI (per dirigente medico, valori espressi in euro)</t>
  </si>
  <si>
    <t>Tab. 1: FONDI VALORI ASSOLUTI (asl, POLICLINICI, EX-IPAB, IRCCS)</t>
  </si>
  <si>
    <t>∆</t>
  </si>
  <si>
    <t>ALTRE SPESE ACCESSORIE E INDENNITA' VARIE</t>
  </si>
  <si>
    <r>
      <t>∆</t>
    </r>
    <r>
      <rPr>
        <b/>
        <sz val="9"/>
        <rFont val="Arial"/>
        <family val="2"/>
      </rPr>
      <t xml:space="preserve">% (risp. Italia)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</si>
</sst>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"/>
    <numFmt numFmtId="172" formatCode="#,##0\ &quot;€&quot;"/>
  </numFmts>
  <fonts count="45">
    <font>
      <sz val="10"/>
      <name val="Arial"/>
      <family val="2"/>
    </font>
    <font>
      <sz val="11"/>
      <color indexed="55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1"/>
      <color indexed="1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9"/>
      <color indexed="55"/>
      <name val="Calibri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7B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/>
    </border>
    <border>
      <left>
        <color indexed="63"/>
      </left>
      <right style="thin">
        <color rgb="FF9DC3E6"/>
      </right>
      <top style="thin">
        <color rgb="FF9DC3E6"/>
      </top>
      <bottom/>
    </border>
    <border>
      <left style="thin">
        <color rgb="FF9DC3E6"/>
      </left>
      <right style="thin">
        <color rgb="FF9DC3E6"/>
      </right>
      <top style="thin">
        <color rgb="FF9DC3E6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 vertical="top" shrinkToFi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7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 shrinkToFit="1"/>
    </xf>
    <xf numFmtId="0" fontId="42" fillId="0" borderId="0" xfId="0" applyFont="1" applyFill="1" applyBorder="1" applyAlignment="1">
      <alignment shrinkToFit="1"/>
    </xf>
    <xf numFmtId="0" fontId="43" fillId="33" borderId="10" xfId="0" applyFont="1" applyFill="1" applyBorder="1" applyAlignment="1">
      <alignment vertical="top" shrinkToFit="1"/>
    </xf>
    <xf numFmtId="0" fontId="43" fillId="33" borderId="10" xfId="0" applyFont="1" applyFill="1" applyBorder="1" applyAlignment="1">
      <alignment shrinkToFit="1"/>
    </xf>
    <xf numFmtId="0" fontId="43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shrinkToFit="1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3" fillId="0" borderId="0" xfId="0" applyFont="1" applyFill="1" applyBorder="1" applyAlignment="1">
      <alignment shrinkToFi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42" fillId="0" borderId="13" xfId="0" applyFont="1" applyFill="1" applyBorder="1" applyAlignment="1">
      <alignment shrinkToFi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2" fillId="0" borderId="14" xfId="0" applyFont="1" applyFill="1" applyBorder="1" applyAlignment="1">
      <alignment shrinkToFit="1"/>
    </xf>
    <xf numFmtId="0" fontId="42" fillId="0" borderId="15" xfId="0" applyFont="1" applyFill="1" applyBorder="1" applyAlignment="1">
      <alignment shrinkToFi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7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4"/>
  <sheetViews>
    <sheetView tabSelected="1" zoomScalePageLayoutView="0" workbookViewId="0" topLeftCell="D1">
      <selection activeCell="Q175" sqref="Q175"/>
    </sheetView>
  </sheetViews>
  <sheetFormatPr defaultColWidth="11.57421875" defaultRowHeight="12.75"/>
  <cols>
    <col min="1" max="1" width="20.28125" style="27" customWidth="1"/>
    <col min="2" max="2" width="7.7109375" style="1" customWidth="1"/>
    <col min="3" max="3" width="12.8515625" style="1" customWidth="1"/>
    <col min="4" max="4" width="13.7109375" style="1" customWidth="1"/>
    <col min="5" max="5" width="18.57421875" style="1" customWidth="1"/>
    <col min="6" max="6" width="13.28125" style="1" customWidth="1"/>
    <col min="7" max="7" width="11.7109375" style="1" customWidth="1"/>
    <col min="8" max="8" width="12.421875" style="1" bestFit="1" customWidth="1"/>
    <col min="9" max="9" width="13.421875" style="1" customWidth="1"/>
    <col min="10" max="10" width="14.7109375" style="1" customWidth="1"/>
    <col min="11" max="14" width="13.57421875" style="1" bestFit="1" customWidth="1"/>
    <col min="15" max="17" width="12.421875" style="1" bestFit="1" customWidth="1"/>
    <col min="18" max="18" width="13.140625" style="1" customWidth="1"/>
    <col min="19" max="25" width="11.57421875" style="1" customWidth="1"/>
    <col min="26" max="26" width="14.57421875" style="1" customWidth="1"/>
    <col min="27" max="16384" width="11.57421875" style="1" customWidth="1"/>
  </cols>
  <sheetData>
    <row r="1" spans="1:18" s="31" customFormat="1" ht="12">
      <c r="A1" s="32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2" customFormat="1" ht="75.75" customHeight="1">
      <c r="A2" s="21"/>
      <c r="B2" s="7"/>
      <c r="C2" s="43" t="s">
        <v>0</v>
      </c>
      <c r="D2" s="43" t="s">
        <v>1</v>
      </c>
      <c r="E2" s="40" t="s">
        <v>2</v>
      </c>
      <c r="F2" s="40" t="s">
        <v>1</v>
      </c>
      <c r="G2" s="40" t="s">
        <v>3</v>
      </c>
      <c r="H2" s="40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</v>
      </c>
      <c r="O2" s="40" t="s">
        <v>51</v>
      </c>
      <c r="P2" s="40" t="s">
        <v>11</v>
      </c>
      <c r="Q2" s="40" t="s">
        <v>12</v>
      </c>
      <c r="R2" s="40" t="s">
        <v>13</v>
      </c>
    </row>
    <row r="3" spans="1:26" ht="12">
      <c r="A3" s="22" t="s">
        <v>14</v>
      </c>
      <c r="B3" s="6"/>
      <c r="C3" s="9">
        <f aca="true" t="shared" si="0" ref="C3:C26">E3+G3+H3+I3+J3+K3+L3+M3+O3+P3+Q3+R3</f>
        <v>372158644</v>
      </c>
      <c r="D3" s="9">
        <v>12409313</v>
      </c>
      <c r="E3" s="9">
        <v>12409313</v>
      </c>
      <c r="F3" s="9">
        <v>325071321</v>
      </c>
      <c r="G3" s="9">
        <v>440220</v>
      </c>
      <c r="H3" s="9">
        <v>8739135</v>
      </c>
      <c r="I3" s="9">
        <v>115860455</v>
      </c>
      <c r="J3" s="9">
        <v>58211</v>
      </c>
      <c r="K3" s="9">
        <v>47289560</v>
      </c>
      <c r="L3" s="9">
        <v>59976866</v>
      </c>
      <c r="M3" s="9">
        <v>92706874</v>
      </c>
      <c r="N3" s="9">
        <v>34678010</v>
      </c>
      <c r="O3" s="9">
        <v>1075073</v>
      </c>
      <c r="P3" s="9">
        <v>11663258</v>
      </c>
      <c r="Q3" s="9">
        <v>9826907</v>
      </c>
      <c r="R3" s="9">
        <v>12112772</v>
      </c>
      <c r="S3" s="42"/>
      <c r="T3" s="20"/>
      <c r="U3" s="20"/>
      <c r="V3" s="20"/>
      <c r="W3" s="20"/>
      <c r="X3" s="51"/>
      <c r="Y3" s="52"/>
      <c r="Z3" s="52"/>
    </row>
    <row r="4" spans="1:18" ht="11.25">
      <c r="A4" s="23" t="s">
        <v>15</v>
      </c>
      <c r="B4" s="6"/>
      <c r="C4" s="9">
        <f t="shared" si="0"/>
        <v>198557935</v>
      </c>
      <c r="D4" s="9">
        <v>7841159</v>
      </c>
      <c r="E4" s="9">
        <v>7841159</v>
      </c>
      <c r="F4" s="9">
        <v>170109638</v>
      </c>
      <c r="G4" s="9">
        <v>339336</v>
      </c>
      <c r="H4" s="9">
        <v>3241005</v>
      </c>
      <c r="I4" s="9">
        <v>61981190</v>
      </c>
      <c r="J4" s="9">
        <v>116917</v>
      </c>
      <c r="K4" s="9">
        <v>28764144</v>
      </c>
      <c r="L4" s="9">
        <v>42637630</v>
      </c>
      <c r="M4" s="9">
        <v>33029416</v>
      </c>
      <c r="N4" s="9">
        <v>20607138</v>
      </c>
      <c r="O4" s="9">
        <v>1607269</v>
      </c>
      <c r="P4" s="9">
        <v>5917767</v>
      </c>
      <c r="Q4" s="9">
        <v>9220123</v>
      </c>
      <c r="R4" s="9">
        <v>3861979</v>
      </c>
    </row>
    <row r="5" spans="1:26" ht="11.25">
      <c r="A5" s="22" t="s">
        <v>16</v>
      </c>
      <c r="B5" s="6"/>
      <c r="C5" s="9">
        <f t="shared" si="0"/>
        <v>199533295</v>
      </c>
      <c r="D5" s="9">
        <v>11282568</v>
      </c>
      <c r="E5" s="9">
        <v>11282568</v>
      </c>
      <c r="F5" s="9">
        <v>161960833</v>
      </c>
      <c r="G5" s="9">
        <v>525599</v>
      </c>
      <c r="H5" s="9">
        <v>4480414</v>
      </c>
      <c r="I5" s="9">
        <v>72419884</v>
      </c>
      <c r="J5" s="9">
        <v>115702</v>
      </c>
      <c r="K5" s="9">
        <v>36110543</v>
      </c>
      <c r="L5" s="9">
        <v>30989178</v>
      </c>
      <c r="M5" s="9">
        <v>17319513</v>
      </c>
      <c r="N5" s="9">
        <v>26289894</v>
      </c>
      <c r="O5" s="9">
        <v>4441753</v>
      </c>
      <c r="P5" s="9">
        <v>6972500</v>
      </c>
      <c r="Q5" s="9">
        <v>9610409</v>
      </c>
      <c r="R5" s="9">
        <v>5265232</v>
      </c>
      <c r="S5" s="3"/>
      <c r="T5" s="3"/>
      <c r="U5" s="3"/>
      <c r="V5" s="3"/>
      <c r="W5" s="3"/>
      <c r="Z5" s="3"/>
    </row>
    <row r="6" spans="1:26" ht="11.25">
      <c r="A6" s="23" t="s">
        <v>17</v>
      </c>
      <c r="B6" s="6"/>
      <c r="C6" s="9">
        <f t="shared" si="0"/>
        <v>210126958</v>
      </c>
      <c r="D6" s="9">
        <v>6813557</v>
      </c>
      <c r="E6" s="9">
        <v>6813557</v>
      </c>
      <c r="F6" s="9">
        <v>173920786</v>
      </c>
      <c r="G6" s="9">
        <v>506700</v>
      </c>
      <c r="H6" s="9">
        <v>3777569</v>
      </c>
      <c r="I6" s="9">
        <v>70935138</v>
      </c>
      <c r="J6" s="9">
        <v>329467</v>
      </c>
      <c r="K6" s="9">
        <v>36133321</v>
      </c>
      <c r="L6" s="9">
        <v>34598894</v>
      </c>
      <c r="M6" s="9">
        <v>27639697</v>
      </c>
      <c r="N6" s="9">
        <v>29392615</v>
      </c>
      <c r="O6" s="9">
        <v>5353788</v>
      </c>
      <c r="P6" s="9">
        <v>7260307</v>
      </c>
      <c r="Q6" s="9">
        <v>6787700</v>
      </c>
      <c r="R6" s="9">
        <v>9990820</v>
      </c>
      <c r="S6" s="3"/>
      <c r="T6" s="3"/>
      <c r="U6" s="3"/>
      <c r="V6" s="3"/>
      <c r="W6" s="3"/>
      <c r="Z6" s="3"/>
    </row>
    <row r="7" spans="1:26" ht="11.25">
      <c r="A7" s="22" t="s">
        <v>18</v>
      </c>
      <c r="B7" s="6"/>
      <c r="C7" s="9">
        <f t="shared" si="0"/>
        <v>207326603</v>
      </c>
      <c r="D7" s="9">
        <v>7855461</v>
      </c>
      <c r="E7" s="9">
        <v>7855461</v>
      </c>
      <c r="F7" s="9">
        <v>180129801</v>
      </c>
      <c r="G7" s="9">
        <v>189309</v>
      </c>
      <c r="H7" s="9">
        <v>5220158</v>
      </c>
      <c r="I7" s="9">
        <v>61204148</v>
      </c>
      <c r="J7" s="9">
        <v>22450</v>
      </c>
      <c r="K7" s="9">
        <v>23338405</v>
      </c>
      <c r="L7" s="9">
        <v>43387842</v>
      </c>
      <c r="M7" s="9">
        <v>46767489</v>
      </c>
      <c r="N7" s="9">
        <v>19341341</v>
      </c>
      <c r="O7" s="9">
        <v>1642672</v>
      </c>
      <c r="P7" s="9">
        <v>4899787</v>
      </c>
      <c r="Q7" s="9">
        <v>5717698</v>
      </c>
      <c r="R7" s="9">
        <v>7081184</v>
      </c>
      <c r="S7" s="3"/>
      <c r="T7" s="3"/>
      <c r="U7" s="3"/>
      <c r="V7" s="3"/>
      <c r="W7" s="3"/>
      <c r="Z7" s="3"/>
    </row>
    <row r="8" spans="1:26" ht="11.25">
      <c r="A8" s="23" t="s">
        <v>19</v>
      </c>
      <c r="B8" s="6"/>
      <c r="C8" s="9">
        <f t="shared" si="0"/>
        <v>213553231</v>
      </c>
      <c r="D8" s="9">
        <v>9257249</v>
      </c>
      <c r="E8" s="9">
        <v>9257249</v>
      </c>
      <c r="F8" s="9">
        <v>185265269</v>
      </c>
      <c r="G8" s="9">
        <v>291411</v>
      </c>
      <c r="H8" s="9">
        <v>4393111</v>
      </c>
      <c r="I8" s="9">
        <v>67463679</v>
      </c>
      <c r="J8" s="9">
        <v>1054199</v>
      </c>
      <c r="K8" s="9">
        <v>28307717</v>
      </c>
      <c r="L8" s="9">
        <v>32830959</v>
      </c>
      <c r="M8" s="9">
        <v>50924193</v>
      </c>
      <c r="N8" s="9">
        <v>19030713</v>
      </c>
      <c r="O8" s="9">
        <v>95239</v>
      </c>
      <c r="P8" s="9">
        <v>7455918</v>
      </c>
      <c r="Q8" s="9">
        <v>6034813</v>
      </c>
      <c r="R8" s="9">
        <v>5444743</v>
      </c>
      <c r="S8" s="3"/>
      <c r="U8" s="3"/>
      <c r="W8" s="3"/>
      <c r="Z8" s="3"/>
    </row>
    <row r="9" spans="1:26" ht="11.25">
      <c r="A9" s="22" t="s">
        <v>20</v>
      </c>
      <c r="B9" s="6"/>
      <c r="C9" s="9">
        <f t="shared" si="0"/>
        <v>239567507</v>
      </c>
      <c r="D9" s="9">
        <v>6706745</v>
      </c>
      <c r="E9" s="9">
        <v>6706745</v>
      </c>
      <c r="F9" s="9">
        <v>211460085</v>
      </c>
      <c r="G9" s="9">
        <v>617981</v>
      </c>
      <c r="H9" s="9">
        <v>4681278</v>
      </c>
      <c r="I9" s="9">
        <v>64751486</v>
      </c>
      <c r="J9" s="9">
        <v>223</v>
      </c>
      <c r="K9" s="9">
        <v>28483183</v>
      </c>
      <c r="L9" s="9">
        <v>47137749</v>
      </c>
      <c r="M9" s="9">
        <v>65788185</v>
      </c>
      <c r="N9" s="9">
        <v>21400677</v>
      </c>
      <c r="O9" s="9">
        <v>1367786</v>
      </c>
      <c r="P9" s="9">
        <v>6355398</v>
      </c>
      <c r="Q9" s="9">
        <v>5414552</v>
      </c>
      <c r="R9" s="9">
        <v>8262941</v>
      </c>
      <c r="S9" s="3"/>
      <c r="T9" s="3"/>
      <c r="U9" s="3"/>
      <c r="V9" s="3"/>
      <c r="W9" s="3"/>
      <c r="Z9" s="3"/>
    </row>
    <row r="10" spans="1:26" ht="11.25">
      <c r="A10" s="23" t="s">
        <v>21</v>
      </c>
      <c r="B10" s="6"/>
      <c r="C10" s="9">
        <f t="shared" si="0"/>
        <v>152239088</v>
      </c>
      <c r="D10" s="9">
        <v>8747153</v>
      </c>
      <c r="E10" s="9">
        <v>8747153</v>
      </c>
      <c r="F10" s="9">
        <v>123996705</v>
      </c>
      <c r="G10" s="9">
        <v>544744</v>
      </c>
      <c r="H10" s="9">
        <v>2932220</v>
      </c>
      <c r="I10" s="9">
        <v>55237625</v>
      </c>
      <c r="J10" s="9">
        <v>502474</v>
      </c>
      <c r="K10" s="9">
        <v>23940631</v>
      </c>
      <c r="L10" s="9">
        <v>27291179</v>
      </c>
      <c r="M10" s="9">
        <v>13547832</v>
      </c>
      <c r="N10" s="9">
        <v>19495230</v>
      </c>
      <c r="O10" s="9">
        <v>830938</v>
      </c>
      <c r="P10" s="9">
        <v>6509140</v>
      </c>
      <c r="Q10" s="9">
        <v>5226797</v>
      </c>
      <c r="R10" s="9">
        <v>6928355</v>
      </c>
      <c r="S10" s="3"/>
      <c r="T10" s="3"/>
      <c r="U10" s="3"/>
      <c r="V10" s="3"/>
      <c r="W10" s="3"/>
      <c r="Z10" s="3"/>
    </row>
    <row r="11" spans="1:26" ht="11.25">
      <c r="A11" s="22" t="s">
        <v>22</v>
      </c>
      <c r="B11" s="6"/>
      <c r="C11" s="9">
        <f t="shared" si="0"/>
        <v>175240451</v>
      </c>
      <c r="D11" s="9">
        <v>5807403</v>
      </c>
      <c r="E11" s="9">
        <v>5807403</v>
      </c>
      <c r="F11" s="9">
        <v>147273315</v>
      </c>
      <c r="G11" s="9">
        <v>258615</v>
      </c>
      <c r="H11" s="9">
        <v>3810285</v>
      </c>
      <c r="I11" s="9">
        <v>66210259</v>
      </c>
      <c r="J11" s="9">
        <v>668303</v>
      </c>
      <c r="K11" s="9">
        <v>27280076</v>
      </c>
      <c r="L11" s="9">
        <v>27253336</v>
      </c>
      <c r="M11" s="9">
        <v>21792441</v>
      </c>
      <c r="N11" s="9">
        <v>22159733</v>
      </c>
      <c r="O11" s="9">
        <v>1784840</v>
      </c>
      <c r="P11" s="9">
        <v>6294746</v>
      </c>
      <c r="Q11" s="9">
        <v>7563559</v>
      </c>
      <c r="R11" s="9">
        <v>6516588</v>
      </c>
      <c r="T11" s="3"/>
      <c r="U11" s="3"/>
      <c r="Z11" s="3"/>
    </row>
    <row r="12" spans="1:26" ht="11.25">
      <c r="A12" s="23" t="s">
        <v>23</v>
      </c>
      <c r="B12" s="6"/>
      <c r="C12" s="9">
        <f t="shared" si="0"/>
        <v>91792409</v>
      </c>
      <c r="D12" s="9">
        <v>3707611</v>
      </c>
      <c r="E12" s="9">
        <v>3707611</v>
      </c>
      <c r="F12" s="9">
        <v>78479409</v>
      </c>
      <c r="G12" s="9">
        <v>205372</v>
      </c>
      <c r="H12" s="9">
        <v>1684286</v>
      </c>
      <c r="I12" s="9">
        <v>28797339</v>
      </c>
      <c r="J12" s="9">
        <v>55704</v>
      </c>
      <c r="K12" s="9">
        <v>17006615</v>
      </c>
      <c r="L12" s="9">
        <v>17173507</v>
      </c>
      <c r="M12" s="9">
        <v>13556586</v>
      </c>
      <c r="N12" s="9">
        <v>9605389</v>
      </c>
      <c r="O12" s="9">
        <v>2468385</v>
      </c>
      <c r="P12" s="9">
        <v>2286753</v>
      </c>
      <c r="Q12" s="9">
        <v>2475850</v>
      </c>
      <c r="R12" s="9">
        <v>2374401</v>
      </c>
      <c r="S12" s="3"/>
      <c r="T12" s="3"/>
      <c r="U12" s="3"/>
      <c r="V12" s="3"/>
      <c r="W12" s="3"/>
      <c r="Z12" s="3"/>
    </row>
    <row r="13" spans="1:26" ht="11.25">
      <c r="A13" s="22" t="s">
        <v>24</v>
      </c>
      <c r="B13" s="6"/>
      <c r="C13" s="9">
        <f t="shared" si="0"/>
        <v>95672348</v>
      </c>
      <c r="D13" s="9">
        <v>2096834</v>
      </c>
      <c r="E13" s="9">
        <v>2096834</v>
      </c>
      <c r="F13" s="9">
        <v>81782749</v>
      </c>
      <c r="G13" s="9">
        <v>162752</v>
      </c>
      <c r="H13" s="9">
        <v>1696168</v>
      </c>
      <c r="I13" s="9">
        <v>32768624</v>
      </c>
      <c r="J13" s="9">
        <v>49833</v>
      </c>
      <c r="K13" s="9">
        <v>15449112</v>
      </c>
      <c r="L13" s="9">
        <v>7407557</v>
      </c>
      <c r="M13" s="9">
        <v>24248703</v>
      </c>
      <c r="N13" s="9">
        <v>11792765</v>
      </c>
      <c r="O13" s="9">
        <v>1317578</v>
      </c>
      <c r="P13" s="9">
        <v>3491922</v>
      </c>
      <c r="Q13" s="9">
        <v>3547915</v>
      </c>
      <c r="R13" s="9">
        <v>3435350</v>
      </c>
      <c r="T13" s="3"/>
      <c r="U13" s="3"/>
      <c r="V13" s="3"/>
      <c r="W13" s="3"/>
      <c r="Z13" s="3"/>
    </row>
    <row r="14" spans="1:26" ht="11.25">
      <c r="A14" s="23" t="s">
        <v>25</v>
      </c>
      <c r="B14" s="6"/>
      <c r="C14" s="9">
        <f t="shared" si="0"/>
        <v>81034109</v>
      </c>
      <c r="D14" s="9">
        <v>2279779</v>
      </c>
      <c r="E14" s="9">
        <v>2279779</v>
      </c>
      <c r="F14" s="9">
        <v>70167063</v>
      </c>
      <c r="G14" s="9">
        <v>147620</v>
      </c>
      <c r="H14" s="9">
        <v>1769571</v>
      </c>
      <c r="I14" s="9">
        <v>27168584</v>
      </c>
      <c r="J14" s="9">
        <v>158929</v>
      </c>
      <c r="K14" s="9">
        <v>12320483</v>
      </c>
      <c r="L14" s="9">
        <v>15802502</v>
      </c>
      <c r="M14" s="9">
        <v>12799374</v>
      </c>
      <c r="N14" s="9">
        <v>8587267</v>
      </c>
      <c r="O14" s="9">
        <v>686374</v>
      </c>
      <c r="P14" s="9">
        <v>2511255</v>
      </c>
      <c r="Q14" s="9">
        <v>2181213</v>
      </c>
      <c r="R14" s="9">
        <v>3208425</v>
      </c>
      <c r="S14" s="3"/>
      <c r="T14" s="3"/>
      <c r="U14" s="3"/>
      <c r="V14" s="3"/>
      <c r="W14" s="3"/>
      <c r="Z14" s="3"/>
    </row>
    <row r="15" spans="1:26" ht="11.25">
      <c r="A15" s="22" t="s">
        <v>26</v>
      </c>
      <c r="B15" s="6"/>
      <c r="C15" s="9">
        <f t="shared" si="0"/>
        <v>73206144</v>
      </c>
      <c r="D15" s="9">
        <v>2720719</v>
      </c>
      <c r="E15" s="9">
        <v>2720719</v>
      </c>
      <c r="F15" s="9">
        <v>63364047</v>
      </c>
      <c r="G15" s="9">
        <v>231672</v>
      </c>
      <c r="H15" s="9">
        <v>2026805</v>
      </c>
      <c r="I15" s="9">
        <v>23108133</v>
      </c>
      <c r="J15" s="9">
        <v>24103</v>
      </c>
      <c r="K15" s="9">
        <v>8759141</v>
      </c>
      <c r="L15" s="9">
        <v>12289486</v>
      </c>
      <c r="M15" s="9">
        <v>16924707</v>
      </c>
      <c r="N15" s="9">
        <v>7121378</v>
      </c>
      <c r="O15" s="9">
        <v>232574</v>
      </c>
      <c r="P15" s="9">
        <v>2059247</v>
      </c>
      <c r="Q15" s="9">
        <v>2257082</v>
      </c>
      <c r="R15" s="9">
        <v>2572475</v>
      </c>
      <c r="S15" s="3"/>
      <c r="T15" s="3"/>
      <c r="U15" s="3"/>
      <c r="V15" s="3"/>
      <c r="W15" s="3"/>
      <c r="Z15" s="3"/>
    </row>
    <row r="16" spans="1:26" ht="11.25">
      <c r="A16" s="23" t="s">
        <v>27</v>
      </c>
      <c r="B16" s="6"/>
      <c r="C16" s="9">
        <f t="shared" si="0"/>
        <v>58618901</v>
      </c>
      <c r="D16" s="9">
        <v>2793382</v>
      </c>
      <c r="E16" s="9">
        <v>2793382</v>
      </c>
      <c r="F16" s="9">
        <v>48484910</v>
      </c>
      <c r="G16" s="9">
        <v>116369</v>
      </c>
      <c r="H16" s="9">
        <v>990405</v>
      </c>
      <c r="I16" s="9">
        <v>23088309</v>
      </c>
      <c r="J16" s="9">
        <v>0</v>
      </c>
      <c r="K16" s="9">
        <v>10440329</v>
      </c>
      <c r="L16" s="9">
        <v>5193311</v>
      </c>
      <c r="M16" s="9">
        <v>8656187</v>
      </c>
      <c r="N16" s="9">
        <v>7340609</v>
      </c>
      <c r="O16" s="9">
        <v>312372</v>
      </c>
      <c r="P16" s="9">
        <v>1864204</v>
      </c>
      <c r="Q16" s="9">
        <v>2042882</v>
      </c>
      <c r="R16" s="9">
        <v>3121151</v>
      </c>
      <c r="S16" s="3"/>
      <c r="T16" s="3"/>
      <c r="U16" s="3"/>
      <c r="V16" s="3"/>
      <c r="Z16" s="3"/>
    </row>
    <row r="17" spans="1:26" ht="11.25">
      <c r="A17" s="22" t="s">
        <v>28</v>
      </c>
      <c r="B17" s="6"/>
      <c r="C17" s="9">
        <f t="shared" si="0"/>
        <v>52940502</v>
      </c>
      <c r="D17" s="9">
        <v>1469032</v>
      </c>
      <c r="E17" s="9">
        <v>1469032</v>
      </c>
      <c r="F17" s="9">
        <v>45107917</v>
      </c>
      <c r="G17" s="9">
        <v>143865</v>
      </c>
      <c r="H17" s="9">
        <v>1541106</v>
      </c>
      <c r="I17" s="9">
        <v>19911549</v>
      </c>
      <c r="J17" s="9">
        <v>43093</v>
      </c>
      <c r="K17" s="9">
        <v>9280626</v>
      </c>
      <c r="L17" s="9">
        <v>5377811</v>
      </c>
      <c r="M17" s="9">
        <v>8809867</v>
      </c>
      <c r="N17" s="9">
        <v>6363553</v>
      </c>
      <c r="O17" s="9">
        <v>636325</v>
      </c>
      <c r="P17" s="9">
        <v>1357767</v>
      </c>
      <c r="Q17" s="9">
        <v>1554810</v>
      </c>
      <c r="R17" s="9">
        <v>2814651</v>
      </c>
      <c r="S17" s="3"/>
      <c r="T17" s="3"/>
      <c r="U17" s="3"/>
      <c r="V17" s="3"/>
      <c r="W17" s="3"/>
      <c r="Z17" s="3"/>
    </row>
    <row r="18" spans="1:26" ht="11.25">
      <c r="A18" s="23" t="s">
        <v>29</v>
      </c>
      <c r="B18" s="6"/>
      <c r="C18" s="9">
        <f t="shared" si="0"/>
        <v>50609572</v>
      </c>
      <c r="D18" s="9">
        <v>1485966</v>
      </c>
      <c r="E18" s="9">
        <v>1485966</v>
      </c>
      <c r="F18" s="9">
        <v>34506887</v>
      </c>
      <c r="G18" s="9">
        <v>212379</v>
      </c>
      <c r="H18" s="9">
        <v>1315302</v>
      </c>
      <c r="I18" s="9">
        <v>8273665</v>
      </c>
      <c r="J18" s="9">
        <v>0</v>
      </c>
      <c r="K18" s="9">
        <v>3305742</v>
      </c>
      <c r="L18" s="9">
        <v>5144341</v>
      </c>
      <c r="M18" s="9">
        <v>16255458</v>
      </c>
      <c r="N18" s="9">
        <v>14616719</v>
      </c>
      <c r="O18" s="9">
        <v>10553582</v>
      </c>
      <c r="P18" s="9">
        <v>815320</v>
      </c>
      <c r="Q18" s="9">
        <v>761039</v>
      </c>
      <c r="R18" s="9">
        <v>2486778</v>
      </c>
      <c r="S18" s="3"/>
      <c r="T18" s="3"/>
      <c r="U18" s="3"/>
      <c r="V18" s="3"/>
      <c r="W18" s="3"/>
      <c r="Z18" s="3"/>
    </row>
    <row r="19" spans="1:26" ht="11.25">
      <c r="A19" s="22" t="s">
        <v>30</v>
      </c>
      <c r="B19" s="6"/>
      <c r="C19" s="9">
        <f t="shared" si="0"/>
        <v>63840800</v>
      </c>
      <c r="D19" s="9">
        <v>986983</v>
      </c>
      <c r="E19" s="9">
        <v>986983</v>
      </c>
      <c r="F19" s="9">
        <v>27440550</v>
      </c>
      <c r="G19" s="9">
        <v>3622540</v>
      </c>
      <c r="H19" s="9">
        <v>2692072</v>
      </c>
      <c r="I19" s="9">
        <v>10159766</v>
      </c>
      <c r="J19" s="9">
        <v>0</v>
      </c>
      <c r="K19" s="9">
        <v>1652203</v>
      </c>
      <c r="L19" s="9">
        <v>0</v>
      </c>
      <c r="M19" s="9">
        <v>9313969</v>
      </c>
      <c r="N19" s="9">
        <v>35413267</v>
      </c>
      <c r="O19" s="9">
        <v>29235575</v>
      </c>
      <c r="P19" s="9">
        <v>161103</v>
      </c>
      <c r="Q19" s="9">
        <v>3474085</v>
      </c>
      <c r="R19" s="9">
        <v>2542504</v>
      </c>
      <c r="S19" s="3"/>
      <c r="T19" s="3"/>
      <c r="U19" s="3"/>
      <c r="V19" s="3"/>
      <c r="W19" s="3"/>
      <c r="Z19" s="3"/>
    </row>
    <row r="20" spans="1:18" ht="11.25">
      <c r="A20" s="23" t="s">
        <v>31</v>
      </c>
      <c r="B20" s="6"/>
      <c r="C20" s="9">
        <f t="shared" si="0"/>
        <v>41729301</v>
      </c>
      <c r="D20" s="9">
        <v>1830210</v>
      </c>
      <c r="E20" s="9">
        <v>1830210</v>
      </c>
      <c r="F20" s="9">
        <v>34865632</v>
      </c>
      <c r="G20" s="9">
        <v>0</v>
      </c>
      <c r="H20" s="9">
        <v>958502</v>
      </c>
      <c r="I20" s="9">
        <v>15414943</v>
      </c>
      <c r="J20" s="9">
        <v>51024</v>
      </c>
      <c r="K20" s="9">
        <v>5518408</v>
      </c>
      <c r="L20" s="9">
        <v>8818594</v>
      </c>
      <c r="M20" s="9">
        <v>4104161</v>
      </c>
      <c r="N20" s="9">
        <v>5033459</v>
      </c>
      <c r="O20" s="9">
        <v>29055</v>
      </c>
      <c r="P20" s="9">
        <v>1608315</v>
      </c>
      <c r="Q20" s="9">
        <v>1503500</v>
      </c>
      <c r="R20" s="9">
        <v>1892589</v>
      </c>
    </row>
    <row r="21" spans="1:18" ht="11.25">
      <c r="A21" s="22" t="s">
        <v>32</v>
      </c>
      <c r="B21" s="6"/>
      <c r="C21" s="9">
        <f t="shared" si="0"/>
        <v>27179058</v>
      </c>
      <c r="D21" s="9">
        <v>1296642</v>
      </c>
      <c r="E21" s="9">
        <v>1296642</v>
      </c>
      <c r="F21" s="9">
        <v>21699664</v>
      </c>
      <c r="G21" s="9">
        <v>85877</v>
      </c>
      <c r="H21" s="9">
        <v>941913</v>
      </c>
      <c r="I21" s="9">
        <v>8738859</v>
      </c>
      <c r="J21" s="9">
        <v>11313</v>
      </c>
      <c r="K21" s="9">
        <v>3539898</v>
      </c>
      <c r="L21" s="9">
        <v>6804303</v>
      </c>
      <c r="M21" s="9">
        <v>1577501</v>
      </c>
      <c r="N21" s="9">
        <v>4182752</v>
      </c>
      <c r="O21" s="9">
        <v>160979</v>
      </c>
      <c r="P21" s="9">
        <v>987246</v>
      </c>
      <c r="Q21" s="9">
        <v>961277</v>
      </c>
      <c r="R21" s="9">
        <v>2073250</v>
      </c>
    </row>
    <row r="22" spans="1:18" ht="11.25">
      <c r="A22" s="23" t="s">
        <v>33</v>
      </c>
      <c r="B22" s="6"/>
      <c r="C22" s="9">
        <f t="shared" si="0"/>
        <v>14749048</v>
      </c>
      <c r="D22" s="9">
        <v>684696</v>
      </c>
      <c r="E22" s="9">
        <v>684696</v>
      </c>
      <c r="F22" s="9">
        <v>12312330</v>
      </c>
      <c r="G22" s="9">
        <v>0</v>
      </c>
      <c r="H22" s="9">
        <v>134862</v>
      </c>
      <c r="I22" s="9">
        <v>3833072</v>
      </c>
      <c r="J22" s="9">
        <v>0</v>
      </c>
      <c r="K22" s="9">
        <v>4712441</v>
      </c>
      <c r="L22" s="9">
        <v>2611444</v>
      </c>
      <c r="M22" s="9">
        <v>1020511</v>
      </c>
      <c r="N22" s="9">
        <v>1752022</v>
      </c>
      <c r="O22" s="9">
        <v>58386</v>
      </c>
      <c r="P22" s="9">
        <v>752455</v>
      </c>
      <c r="Q22" s="9">
        <v>327350</v>
      </c>
      <c r="R22" s="9">
        <v>613831</v>
      </c>
    </row>
    <row r="23" spans="1:18" ht="11.25">
      <c r="A23" s="22" t="s">
        <v>34</v>
      </c>
      <c r="B23" s="6"/>
      <c r="C23" s="9">
        <f t="shared" si="0"/>
        <v>7880528</v>
      </c>
      <c r="D23" s="9">
        <v>180238</v>
      </c>
      <c r="E23" s="9">
        <v>180238</v>
      </c>
      <c r="F23" s="9">
        <v>5870605</v>
      </c>
      <c r="G23" s="9">
        <v>924</v>
      </c>
      <c r="H23" s="9">
        <v>238603</v>
      </c>
      <c r="I23" s="9">
        <v>2369389</v>
      </c>
      <c r="J23" s="9">
        <v>0</v>
      </c>
      <c r="K23" s="9">
        <v>1232339</v>
      </c>
      <c r="L23" s="9">
        <v>896700</v>
      </c>
      <c r="M23" s="9">
        <v>1132650</v>
      </c>
      <c r="N23" s="9">
        <v>1829685</v>
      </c>
      <c r="O23" s="9">
        <v>0</v>
      </c>
      <c r="P23" s="9">
        <v>992091</v>
      </c>
      <c r="Q23" s="9">
        <v>195200</v>
      </c>
      <c r="R23" s="9">
        <v>642394</v>
      </c>
    </row>
    <row r="24" spans="1:18" ht="11.25">
      <c r="A24" s="23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1.25">
      <c r="A25" s="22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1" customFormat="1" ht="12">
      <c r="A26" s="25" t="s">
        <v>1</v>
      </c>
      <c r="B26" s="30"/>
      <c r="C26" s="33">
        <f t="shared" si="0"/>
        <v>2627556432</v>
      </c>
      <c r="D26" s="33">
        <v>98252700</v>
      </c>
      <c r="E26" s="33">
        <v>98252700</v>
      </c>
      <c r="F26" s="33">
        <v>2203269516</v>
      </c>
      <c r="G26" s="33">
        <v>8643285</v>
      </c>
      <c r="H26" s="33">
        <v>57264770</v>
      </c>
      <c r="I26" s="33">
        <v>839696096</v>
      </c>
      <c r="J26" s="33">
        <v>3261945</v>
      </c>
      <c r="K26" s="33">
        <v>372864917</v>
      </c>
      <c r="L26" s="33">
        <v>433623189</v>
      </c>
      <c r="M26" s="33">
        <v>487915314</v>
      </c>
      <c r="N26" s="33">
        <v>326034216</v>
      </c>
      <c r="O26" s="33">
        <v>63890543</v>
      </c>
      <c r="P26" s="33">
        <v>82216499</v>
      </c>
      <c r="Q26" s="33">
        <v>86684761</v>
      </c>
      <c r="R26" s="33">
        <v>93242413</v>
      </c>
    </row>
    <row r="27" spans="1:18" ht="11.25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1.25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1.25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31" customFormat="1" ht="12">
      <c r="A30" s="30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2" customFormat="1" ht="57" customHeight="1">
      <c r="A31" s="21"/>
      <c r="B31" s="8"/>
      <c r="C31" s="44" t="s">
        <v>0</v>
      </c>
      <c r="D31" s="44" t="s">
        <v>1</v>
      </c>
      <c r="E31" s="45" t="s">
        <v>2</v>
      </c>
      <c r="F31" s="45" t="s">
        <v>1</v>
      </c>
      <c r="G31" s="45" t="s">
        <v>3</v>
      </c>
      <c r="H31" s="45" t="s">
        <v>4</v>
      </c>
      <c r="I31" s="45" t="s">
        <v>5</v>
      </c>
      <c r="J31" s="45" t="s">
        <v>6</v>
      </c>
      <c r="K31" s="45" t="s">
        <v>7</v>
      </c>
      <c r="L31" s="45" t="s">
        <v>8</v>
      </c>
      <c r="M31" s="45" t="s">
        <v>9</v>
      </c>
      <c r="N31" s="45" t="s">
        <v>1</v>
      </c>
      <c r="O31" s="45" t="s">
        <v>10</v>
      </c>
      <c r="P31" s="45" t="s">
        <v>11</v>
      </c>
      <c r="Q31" s="45" t="s">
        <v>12</v>
      </c>
      <c r="R31" s="45" t="s">
        <v>13</v>
      </c>
    </row>
    <row r="32" spans="1:18" ht="11.25">
      <c r="A32" s="22" t="s">
        <v>14</v>
      </c>
      <c r="B32" s="6"/>
      <c r="C32" s="9">
        <f aca="true" t="shared" si="1" ref="C32:C52">C3/B150</f>
        <v>25027.48110289173</v>
      </c>
      <c r="D32" s="9">
        <f aca="true" t="shared" si="2" ref="D32:D52">D3/B150</f>
        <v>834.5200403496974</v>
      </c>
      <c r="E32" s="9">
        <f aca="true" t="shared" si="3" ref="E32:E52">E3/B150</f>
        <v>834.5200403496974</v>
      </c>
      <c r="F32" s="9">
        <f aca="true" t="shared" si="4" ref="F32:F52">F3/B150</f>
        <v>21860.882380632145</v>
      </c>
      <c r="G32" s="9">
        <f aca="true" t="shared" si="5" ref="G32:G52">G3/B150</f>
        <v>29.604572965702758</v>
      </c>
      <c r="H32" s="9">
        <f aca="true" t="shared" si="6" ref="H32:H52">H3/B150</f>
        <v>587.7024209818427</v>
      </c>
      <c r="I32" s="9">
        <f aca="true" t="shared" si="7" ref="I32:I52">I3/B150</f>
        <v>7791.557162071284</v>
      </c>
      <c r="J32" s="9">
        <f aca="true" t="shared" si="8" ref="J32:J52">J3/B150</f>
        <v>3.9146603900470747</v>
      </c>
      <c r="K32" s="9">
        <f aca="true" t="shared" si="9" ref="K32:K52">K3/B150</f>
        <v>3180.199058507061</v>
      </c>
      <c r="L32" s="9">
        <f aca="true" t="shared" si="10" ref="L32:L52">L3/B150</f>
        <v>4033.413987895091</v>
      </c>
      <c r="M32" s="9">
        <f aca="true" t="shared" si="11" ref="M32:M52">M3/B150</f>
        <v>6234.490517821117</v>
      </c>
      <c r="N32" s="9">
        <f aca="true" t="shared" si="12" ref="N32:N52">N3/B150</f>
        <v>2332.0786819098857</v>
      </c>
      <c r="O32" s="9">
        <f aca="true" t="shared" si="13" ref="O32:O52">O3/B150</f>
        <v>72.2981170141224</v>
      </c>
      <c r="P32" s="9">
        <f aca="true" t="shared" si="14" ref="P32:P52">P3/B150</f>
        <v>784.3482178883659</v>
      </c>
      <c r="Q32" s="9">
        <f aca="true" t="shared" si="15" ref="Q32:Q52">Q3/B150</f>
        <v>660.854539340955</v>
      </c>
      <c r="R32" s="9">
        <f aca="true" t="shared" si="16" ref="R32:R52">R3/B150</f>
        <v>814.5778076664425</v>
      </c>
    </row>
    <row r="33" spans="1:18" ht="11.25">
      <c r="A33" s="23" t="s">
        <v>15</v>
      </c>
      <c r="B33" s="6"/>
      <c r="C33" s="9">
        <f t="shared" si="1"/>
        <v>24513.325308641975</v>
      </c>
      <c r="D33" s="9">
        <f t="shared" si="2"/>
        <v>968.0443209876544</v>
      </c>
      <c r="E33" s="9">
        <f t="shared" si="3"/>
        <v>968.0443209876544</v>
      </c>
      <c r="F33" s="9">
        <f t="shared" si="4"/>
        <v>21001.18987654321</v>
      </c>
      <c r="G33" s="9">
        <f t="shared" si="5"/>
        <v>41.89333333333333</v>
      </c>
      <c r="H33" s="9">
        <f t="shared" si="6"/>
        <v>400.1240740740741</v>
      </c>
      <c r="I33" s="9">
        <f t="shared" si="7"/>
        <v>7651.9987654320985</v>
      </c>
      <c r="J33" s="9">
        <f t="shared" si="8"/>
        <v>14.434197530864198</v>
      </c>
      <c r="K33" s="9">
        <f t="shared" si="9"/>
        <v>3551.128888888889</v>
      </c>
      <c r="L33" s="9">
        <f t="shared" si="10"/>
        <v>5263.904938271605</v>
      </c>
      <c r="M33" s="9">
        <f t="shared" si="11"/>
        <v>4077.7056790123456</v>
      </c>
      <c r="N33" s="9">
        <f t="shared" si="12"/>
        <v>2544.0911111111113</v>
      </c>
      <c r="O33" s="9">
        <f t="shared" si="13"/>
        <v>198.42827160493826</v>
      </c>
      <c r="P33" s="9">
        <f t="shared" si="14"/>
        <v>730.5885185185185</v>
      </c>
      <c r="Q33" s="9">
        <f t="shared" si="15"/>
        <v>1138.2867901234567</v>
      </c>
      <c r="R33" s="9">
        <f t="shared" si="16"/>
        <v>476.78753086419755</v>
      </c>
    </row>
    <row r="34" spans="1:18" ht="11.25">
      <c r="A34" s="22" t="s">
        <v>16</v>
      </c>
      <c r="B34" s="6"/>
      <c r="C34" s="9">
        <f t="shared" si="1"/>
        <v>21319.937493321937</v>
      </c>
      <c r="D34" s="9">
        <f t="shared" si="2"/>
        <v>1205.5313601880544</v>
      </c>
      <c r="E34" s="9">
        <f t="shared" si="3"/>
        <v>1205.5313601880544</v>
      </c>
      <c r="F34" s="9">
        <f t="shared" si="4"/>
        <v>17305.356662036542</v>
      </c>
      <c r="G34" s="9">
        <f t="shared" si="5"/>
        <v>56.15973928838551</v>
      </c>
      <c r="H34" s="9">
        <f t="shared" si="6"/>
        <v>478.7278555401218</v>
      </c>
      <c r="I34" s="9">
        <f t="shared" si="7"/>
        <v>7737.993802756705</v>
      </c>
      <c r="J34" s="9">
        <f t="shared" si="8"/>
        <v>12.362645581792927</v>
      </c>
      <c r="K34" s="9">
        <f t="shared" si="9"/>
        <v>3858.376215407629</v>
      </c>
      <c r="L34" s="9">
        <f t="shared" si="10"/>
        <v>3311.1633721551448</v>
      </c>
      <c r="M34" s="9">
        <f t="shared" si="11"/>
        <v>1850.5730313067636</v>
      </c>
      <c r="N34" s="9">
        <f t="shared" si="12"/>
        <v>2809.0494710973394</v>
      </c>
      <c r="O34" s="9">
        <f t="shared" si="13"/>
        <v>474.5969654877658</v>
      </c>
      <c r="P34" s="9">
        <f t="shared" si="14"/>
        <v>745.0048082060049</v>
      </c>
      <c r="Q34" s="9">
        <f t="shared" si="15"/>
        <v>1026.8628058553263</v>
      </c>
      <c r="R34" s="9">
        <f t="shared" si="16"/>
        <v>562.5848915482424</v>
      </c>
    </row>
    <row r="35" spans="1:18" ht="11.25">
      <c r="A35" s="23" t="s">
        <v>17</v>
      </c>
      <c r="B35" s="6"/>
      <c r="C35" s="9">
        <f t="shared" si="1"/>
        <v>23308.59212423738</v>
      </c>
      <c r="D35" s="9">
        <f t="shared" si="2"/>
        <v>755.802218524681</v>
      </c>
      <c r="E35" s="9">
        <f t="shared" si="3"/>
        <v>755.802218524681</v>
      </c>
      <c r="F35" s="9">
        <f t="shared" si="4"/>
        <v>19292.37781475319</v>
      </c>
      <c r="G35" s="9">
        <f t="shared" si="5"/>
        <v>56.2063227953411</v>
      </c>
      <c r="H35" s="9">
        <f t="shared" si="6"/>
        <v>419.03150305047143</v>
      </c>
      <c r="I35" s="9">
        <f t="shared" si="7"/>
        <v>7868.5677204658905</v>
      </c>
      <c r="J35" s="9">
        <f t="shared" si="8"/>
        <v>36.5465335551858</v>
      </c>
      <c r="K35" s="9">
        <f t="shared" si="9"/>
        <v>4008.1332224070993</v>
      </c>
      <c r="L35" s="9">
        <f t="shared" si="10"/>
        <v>3837.9250138657794</v>
      </c>
      <c r="M35" s="9">
        <f t="shared" si="11"/>
        <v>3065.967498613422</v>
      </c>
      <c r="N35" s="9">
        <f t="shared" si="12"/>
        <v>3260.4120909595117</v>
      </c>
      <c r="O35" s="9">
        <f t="shared" si="13"/>
        <v>593.8755407653911</v>
      </c>
      <c r="P35" s="9">
        <f t="shared" si="14"/>
        <v>805.3585135884637</v>
      </c>
      <c r="Q35" s="9">
        <f t="shared" si="15"/>
        <v>752.9339988907377</v>
      </c>
      <c r="R35" s="9">
        <f t="shared" si="16"/>
        <v>1108.2440377149196</v>
      </c>
    </row>
    <row r="36" spans="1:18" ht="11.25">
      <c r="A36" s="22" t="s">
        <v>18</v>
      </c>
      <c r="B36" s="6"/>
      <c r="C36" s="9">
        <f t="shared" si="1"/>
        <v>26495.412523961662</v>
      </c>
      <c r="D36" s="9">
        <f t="shared" si="2"/>
        <v>1003.8927795527156</v>
      </c>
      <c r="E36" s="9">
        <f t="shared" si="3"/>
        <v>1003.8927795527156</v>
      </c>
      <c r="F36" s="9">
        <f t="shared" si="4"/>
        <v>23019.78287539936</v>
      </c>
      <c r="G36" s="9">
        <f t="shared" si="5"/>
        <v>24.192843450479234</v>
      </c>
      <c r="H36" s="9">
        <f t="shared" si="6"/>
        <v>667.1128434504792</v>
      </c>
      <c r="I36" s="9">
        <f t="shared" si="7"/>
        <v>7821.616357827476</v>
      </c>
      <c r="J36" s="9">
        <f t="shared" si="8"/>
        <v>2.869009584664537</v>
      </c>
      <c r="K36" s="9">
        <f t="shared" si="9"/>
        <v>2982.543769968051</v>
      </c>
      <c r="L36" s="9">
        <f t="shared" si="10"/>
        <v>5544.77214057508</v>
      </c>
      <c r="M36" s="9">
        <f t="shared" si="11"/>
        <v>5976.675910543131</v>
      </c>
      <c r="N36" s="9">
        <f t="shared" si="12"/>
        <v>2471.7368690095846</v>
      </c>
      <c r="O36" s="9">
        <f t="shared" si="13"/>
        <v>209.9261341853035</v>
      </c>
      <c r="P36" s="9">
        <f t="shared" si="14"/>
        <v>626.1708626198083</v>
      </c>
      <c r="Q36" s="9">
        <f t="shared" si="15"/>
        <v>730.6962300319489</v>
      </c>
      <c r="R36" s="9">
        <f t="shared" si="16"/>
        <v>904.9436421725239</v>
      </c>
    </row>
    <row r="37" spans="1:18" ht="11.25">
      <c r="A37" s="23" t="s">
        <v>19</v>
      </c>
      <c r="B37" s="6"/>
      <c r="C37" s="9">
        <f t="shared" si="1"/>
        <v>23983.965745732254</v>
      </c>
      <c r="D37" s="9">
        <f t="shared" si="2"/>
        <v>1039.6730682839172</v>
      </c>
      <c r="E37" s="9">
        <f t="shared" si="3"/>
        <v>1039.6730682839172</v>
      </c>
      <c r="F37" s="9">
        <f t="shared" si="4"/>
        <v>20806.970911949684</v>
      </c>
      <c r="G37" s="9">
        <f t="shared" si="5"/>
        <v>32.72809973045822</v>
      </c>
      <c r="H37" s="9">
        <f t="shared" si="6"/>
        <v>493.38623090745733</v>
      </c>
      <c r="I37" s="9">
        <f t="shared" si="7"/>
        <v>7576.783355795148</v>
      </c>
      <c r="J37" s="9">
        <f t="shared" si="8"/>
        <v>118.39611410601977</v>
      </c>
      <c r="K37" s="9">
        <f t="shared" si="9"/>
        <v>3179.2134995507636</v>
      </c>
      <c r="L37" s="9">
        <f t="shared" si="10"/>
        <v>3687.2146226415093</v>
      </c>
      <c r="M37" s="9">
        <f t="shared" si="11"/>
        <v>5719.2489892183285</v>
      </c>
      <c r="N37" s="9">
        <f t="shared" si="12"/>
        <v>2137.3217654986524</v>
      </c>
      <c r="O37" s="9">
        <f t="shared" si="13"/>
        <v>10.696203953279426</v>
      </c>
      <c r="P37" s="9">
        <f t="shared" si="14"/>
        <v>837.3672506738544</v>
      </c>
      <c r="Q37" s="9">
        <f t="shared" si="15"/>
        <v>677.7642632524708</v>
      </c>
      <c r="R37" s="9">
        <f t="shared" si="16"/>
        <v>611.4940476190476</v>
      </c>
    </row>
    <row r="38" spans="1:18" ht="11.25">
      <c r="A38" s="22" t="s">
        <v>20</v>
      </c>
      <c r="B38" s="6"/>
      <c r="C38" s="9">
        <f t="shared" si="1"/>
        <v>28502.975252825698</v>
      </c>
      <c r="D38" s="9">
        <f t="shared" si="2"/>
        <v>797.9470553242118</v>
      </c>
      <c r="E38" s="9">
        <f t="shared" si="3"/>
        <v>797.9470553242118</v>
      </c>
      <c r="F38" s="9">
        <f t="shared" si="4"/>
        <v>25158.844140392623</v>
      </c>
      <c r="G38" s="9">
        <f t="shared" si="5"/>
        <v>73.52540154669839</v>
      </c>
      <c r="H38" s="9">
        <f t="shared" si="6"/>
        <v>556.9634741225461</v>
      </c>
      <c r="I38" s="9">
        <f t="shared" si="7"/>
        <v>7703.924568709102</v>
      </c>
      <c r="J38" s="9">
        <f t="shared" si="8"/>
        <v>0.026531826293872695</v>
      </c>
      <c r="K38" s="9">
        <f t="shared" si="9"/>
        <v>3388.837953599048</v>
      </c>
      <c r="L38" s="9">
        <f t="shared" si="10"/>
        <v>5608.298512790006</v>
      </c>
      <c r="M38" s="9">
        <f t="shared" si="11"/>
        <v>7827.2676977989295</v>
      </c>
      <c r="N38" s="9">
        <f t="shared" si="12"/>
        <v>2546.1840571088637</v>
      </c>
      <c r="O38" s="9">
        <f t="shared" si="13"/>
        <v>162.7348007138608</v>
      </c>
      <c r="P38" s="9">
        <f t="shared" si="14"/>
        <v>756.1449137418203</v>
      </c>
      <c r="Q38" s="9">
        <f t="shared" si="15"/>
        <v>644.2060678167758</v>
      </c>
      <c r="R38" s="9">
        <f t="shared" si="16"/>
        <v>983.0982748364069</v>
      </c>
    </row>
    <row r="39" spans="1:18" ht="11.25">
      <c r="A39" s="23" t="s">
        <v>21</v>
      </c>
      <c r="B39" s="6"/>
      <c r="C39" s="9">
        <f t="shared" si="1"/>
        <v>22958.69220328759</v>
      </c>
      <c r="D39" s="9">
        <f t="shared" si="2"/>
        <v>1319.1302970894285</v>
      </c>
      <c r="E39" s="9">
        <f t="shared" si="3"/>
        <v>1319.1302970894285</v>
      </c>
      <c r="F39" s="9">
        <f t="shared" si="4"/>
        <v>18699.548333584677</v>
      </c>
      <c r="G39" s="9">
        <f t="shared" si="5"/>
        <v>82.15110843010105</v>
      </c>
      <c r="H39" s="9">
        <f t="shared" si="6"/>
        <v>442.19876338410495</v>
      </c>
      <c r="I39" s="9">
        <f t="shared" si="7"/>
        <v>8330.210375508974</v>
      </c>
      <c r="J39" s="9">
        <f t="shared" si="8"/>
        <v>75.77650429799426</v>
      </c>
      <c r="K39" s="9">
        <f t="shared" si="9"/>
        <v>3610.4103453476096</v>
      </c>
      <c r="L39" s="9">
        <f t="shared" si="10"/>
        <v>4115.695822651184</v>
      </c>
      <c r="M39" s="9">
        <f t="shared" si="11"/>
        <v>2043.1054139647113</v>
      </c>
      <c r="N39" s="9">
        <f t="shared" si="12"/>
        <v>2940.013572613482</v>
      </c>
      <c r="O39" s="9">
        <f t="shared" si="13"/>
        <v>125.3111144623737</v>
      </c>
      <c r="P39" s="9">
        <f t="shared" si="14"/>
        <v>981.6226813451968</v>
      </c>
      <c r="Q39" s="9">
        <f t="shared" si="15"/>
        <v>788.2366158950384</v>
      </c>
      <c r="R39" s="9">
        <f t="shared" si="16"/>
        <v>1044.8431609108732</v>
      </c>
    </row>
    <row r="40" spans="1:18" ht="11.25">
      <c r="A40" s="22" t="s">
        <v>22</v>
      </c>
      <c r="B40" s="6"/>
      <c r="C40" s="9">
        <f t="shared" si="1"/>
        <v>21254.148089751365</v>
      </c>
      <c r="D40" s="9">
        <f t="shared" si="2"/>
        <v>704.3545178896301</v>
      </c>
      <c r="E40" s="9">
        <f t="shared" si="3"/>
        <v>704.3545178896301</v>
      </c>
      <c r="F40" s="9">
        <f t="shared" si="4"/>
        <v>17862.13644633111</v>
      </c>
      <c r="G40" s="9">
        <f t="shared" si="5"/>
        <v>31.36628259551243</v>
      </c>
      <c r="H40" s="9">
        <f t="shared" si="6"/>
        <v>462.13280776228015</v>
      </c>
      <c r="I40" s="9">
        <f t="shared" si="7"/>
        <v>8030.3528198908425</v>
      </c>
      <c r="J40" s="9">
        <f t="shared" si="8"/>
        <v>81.05554881746514</v>
      </c>
      <c r="K40" s="9">
        <f t="shared" si="9"/>
        <v>3308.6811400849</v>
      </c>
      <c r="L40" s="9">
        <f t="shared" si="10"/>
        <v>3305.4379624014555</v>
      </c>
      <c r="M40" s="9">
        <f t="shared" si="11"/>
        <v>2643.109884778654</v>
      </c>
      <c r="N40" s="9">
        <f t="shared" si="12"/>
        <v>2687.6571255306244</v>
      </c>
      <c r="O40" s="9">
        <f t="shared" si="13"/>
        <v>216.47543966040024</v>
      </c>
      <c r="P40" s="9">
        <f t="shared" si="14"/>
        <v>763.462219526986</v>
      </c>
      <c r="Q40" s="9">
        <f t="shared" si="15"/>
        <v>917.3510006064281</v>
      </c>
      <c r="R40" s="9">
        <f t="shared" si="16"/>
        <v>790.3684657368102</v>
      </c>
    </row>
    <row r="41" spans="1:18" ht="11.25">
      <c r="A41" s="23" t="s">
        <v>23</v>
      </c>
      <c r="B41" s="6"/>
      <c r="C41" s="9">
        <f t="shared" si="1"/>
        <v>24882.73488750339</v>
      </c>
      <c r="D41" s="9">
        <f t="shared" si="2"/>
        <v>1005.0449986446191</v>
      </c>
      <c r="E41" s="9">
        <f t="shared" si="3"/>
        <v>1005.0449986446191</v>
      </c>
      <c r="F41" s="9">
        <f t="shared" si="4"/>
        <v>21273.897804283002</v>
      </c>
      <c r="G41" s="9">
        <f t="shared" si="5"/>
        <v>55.67145567904581</v>
      </c>
      <c r="H41" s="9">
        <f t="shared" si="6"/>
        <v>456.5698021143941</v>
      </c>
      <c r="I41" s="9">
        <f t="shared" si="7"/>
        <v>7806.272431553267</v>
      </c>
      <c r="J41" s="9">
        <f t="shared" si="8"/>
        <v>15.10002710761724</v>
      </c>
      <c r="K41" s="9">
        <f t="shared" si="9"/>
        <v>4610.088099756032</v>
      </c>
      <c r="L41" s="9">
        <f t="shared" si="10"/>
        <v>4655.328544320954</v>
      </c>
      <c r="M41" s="9">
        <f t="shared" si="11"/>
        <v>3674.8674437516943</v>
      </c>
      <c r="N41" s="9">
        <f t="shared" si="12"/>
        <v>2603.792084575766</v>
      </c>
      <c r="O41" s="9">
        <f t="shared" si="13"/>
        <v>669.1203578205476</v>
      </c>
      <c r="P41" s="9">
        <f t="shared" si="14"/>
        <v>619.8842504743833</v>
      </c>
      <c r="Q41" s="9">
        <f t="shared" si="15"/>
        <v>671.1439414475468</v>
      </c>
      <c r="R41" s="9">
        <f t="shared" si="16"/>
        <v>643.6435348332882</v>
      </c>
    </row>
    <row r="42" spans="1:18" ht="11.25">
      <c r="A42" s="22" t="s">
        <v>24</v>
      </c>
      <c r="B42" s="6"/>
      <c r="C42" s="9">
        <f t="shared" si="1"/>
        <v>23048.024090580584</v>
      </c>
      <c r="D42" s="9">
        <f t="shared" si="2"/>
        <v>505.13948446157553</v>
      </c>
      <c r="E42" s="9">
        <f t="shared" si="3"/>
        <v>505.13948446157553</v>
      </c>
      <c r="F42" s="9">
        <f t="shared" si="4"/>
        <v>19701.939050831126</v>
      </c>
      <c r="G42" s="9">
        <f t="shared" si="5"/>
        <v>39.20790171043122</v>
      </c>
      <c r="H42" s="9">
        <f t="shared" si="6"/>
        <v>408.6167188629246</v>
      </c>
      <c r="I42" s="9">
        <f t="shared" si="7"/>
        <v>7894.151770657673</v>
      </c>
      <c r="J42" s="9">
        <f t="shared" si="8"/>
        <v>12.005059021922428</v>
      </c>
      <c r="K42" s="9">
        <f t="shared" si="9"/>
        <v>3721.7807757166947</v>
      </c>
      <c r="L42" s="9">
        <f t="shared" si="10"/>
        <v>1784.5234883160683</v>
      </c>
      <c r="M42" s="9">
        <f t="shared" si="11"/>
        <v>5841.653336545411</v>
      </c>
      <c r="N42" s="9">
        <f t="shared" si="12"/>
        <v>2840.9455552878826</v>
      </c>
      <c r="O42" s="9">
        <f t="shared" si="13"/>
        <v>317.412189833775</v>
      </c>
      <c r="P42" s="9">
        <f t="shared" si="14"/>
        <v>841.2242833052277</v>
      </c>
      <c r="Q42" s="9">
        <f t="shared" si="15"/>
        <v>854.7133220910624</v>
      </c>
      <c r="R42" s="9">
        <f t="shared" si="16"/>
        <v>827.5957600578174</v>
      </c>
    </row>
    <row r="43" spans="1:18" ht="11.25">
      <c r="A43" s="23" t="s">
        <v>25</v>
      </c>
      <c r="B43" s="6"/>
      <c r="C43" s="9">
        <f t="shared" si="1"/>
        <v>22988.39971631206</v>
      </c>
      <c r="D43" s="9">
        <f t="shared" si="2"/>
        <v>646.7458156028368</v>
      </c>
      <c r="E43" s="9">
        <f t="shared" si="3"/>
        <v>646.7458156028368</v>
      </c>
      <c r="F43" s="9">
        <f t="shared" si="4"/>
        <v>19905.549787234042</v>
      </c>
      <c r="G43" s="9">
        <f t="shared" si="5"/>
        <v>41.878014184397166</v>
      </c>
      <c r="H43" s="9">
        <f t="shared" si="6"/>
        <v>502.0059574468085</v>
      </c>
      <c r="I43" s="9">
        <f t="shared" si="7"/>
        <v>7707.399716312057</v>
      </c>
      <c r="J43" s="9">
        <f t="shared" si="8"/>
        <v>45.08624113475177</v>
      </c>
      <c r="K43" s="9">
        <f t="shared" si="9"/>
        <v>3495.1724822695037</v>
      </c>
      <c r="L43" s="9">
        <f t="shared" si="10"/>
        <v>4482.979290780142</v>
      </c>
      <c r="M43" s="9">
        <f t="shared" si="11"/>
        <v>3631.028085106383</v>
      </c>
      <c r="N43" s="9">
        <f t="shared" si="12"/>
        <v>2436.104113475177</v>
      </c>
      <c r="O43" s="9">
        <f t="shared" si="13"/>
        <v>194.71602836879433</v>
      </c>
      <c r="P43" s="9">
        <f t="shared" si="14"/>
        <v>712.4127659574468</v>
      </c>
      <c r="Q43" s="9">
        <f t="shared" si="15"/>
        <v>618.783829787234</v>
      </c>
      <c r="R43" s="9">
        <f t="shared" si="16"/>
        <v>910.1914893617021</v>
      </c>
    </row>
    <row r="44" spans="1:18" ht="11.25">
      <c r="A44" s="22" t="s">
        <v>26</v>
      </c>
      <c r="B44" s="6"/>
      <c r="C44" s="9">
        <f t="shared" si="1"/>
        <v>24377.67032967033</v>
      </c>
      <c r="D44" s="9">
        <f t="shared" si="2"/>
        <v>906.000333000333</v>
      </c>
      <c r="E44" s="9">
        <f t="shared" si="3"/>
        <v>906.000333000333</v>
      </c>
      <c r="F44" s="9">
        <f t="shared" si="4"/>
        <v>21100.24875124875</v>
      </c>
      <c r="G44" s="9">
        <f t="shared" si="5"/>
        <v>77.14685314685315</v>
      </c>
      <c r="H44" s="9">
        <f t="shared" si="6"/>
        <v>674.92673992674</v>
      </c>
      <c r="I44" s="9">
        <f t="shared" si="7"/>
        <v>7695.015984015984</v>
      </c>
      <c r="J44" s="9">
        <f t="shared" si="8"/>
        <v>8.026307026307027</v>
      </c>
      <c r="K44" s="9">
        <f t="shared" si="9"/>
        <v>2916.79686979687</v>
      </c>
      <c r="L44" s="9">
        <f t="shared" si="10"/>
        <v>4092.4029304029305</v>
      </c>
      <c r="M44" s="9">
        <f t="shared" si="11"/>
        <v>5635.933066933067</v>
      </c>
      <c r="N44" s="9">
        <f t="shared" si="12"/>
        <v>2371.421245421245</v>
      </c>
      <c r="O44" s="9">
        <f t="shared" si="13"/>
        <v>77.44721944721945</v>
      </c>
      <c r="P44" s="9">
        <f t="shared" si="14"/>
        <v>685.7299367299368</v>
      </c>
      <c r="Q44" s="9">
        <f t="shared" si="15"/>
        <v>751.6090576090576</v>
      </c>
      <c r="R44" s="9">
        <f t="shared" si="16"/>
        <v>856.6350316350316</v>
      </c>
    </row>
    <row r="45" spans="1:18" ht="11.25">
      <c r="A45" s="23" t="s">
        <v>27</v>
      </c>
      <c r="B45" s="6"/>
      <c r="C45" s="9">
        <f t="shared" si="1"/>
        <v>21799.516920788396</v>
      </c>
      <c r="D45" s="9">
        <f t="shared" si="2"/>
        <v>1038.8181480104129</v>
      </c>
      <c r="E45" s="9">
        <f t="shared" si="3"/>
        <v>1038.8181480104129</v>
      </c>
      <c r="F45" s="9">
        <f t="shared" si="4"/>
        <v>18030.833023428782</v>
      </c>
      <c r="G45" s="9">
        <f t="shared" si="5"/>
        <v>43.275939010784676</v>
      </c>
      <c r="H45" s="9">
        <f t="shared" si="6"/>
        <v>368.3172182967646</v>
      </c>
      <c r="I45" s="9">
        <f t="shared" si="7"/>
        <v>8586.2063964299</v>
      </c>
      <c r="J45" s="9">
        <f t="shared" si="8"/>
        <v>0</v>
      </c>
      <c r="K45" s="9">
        <f t="shared" si="9"/>
        <v>3882.606545184083</v>
      </c>
      <c r="L45" s="9">
        <f t="shared" si="10"/>
        <v>1931.3168464113053</v>
      </c>
      <c r="M45" s="9">
        <f t="shared" si="11"/>
        <v>3219.1100780959464</v>
      </c>
      <c r="N45" s="9">
        <f t="shared" si="12"/>
        <v>2729.8657493492005</v>
      </c>
      <c r="O45" s="9">
        <f t="shared" si="13"/>
        <v>116.16660468575678</v>
      </c>
      <c r="P45" s="9">
        <f t="shared" si="14"/>
        <v>693.2703607288955</v>
      </c>
      <c r="Q45" s="9">
        <f t="shared" si="15"/>
        <v>759.7181108218668</v>
      </c>
      <c r="R45" s="9">
        <f t="shared" si="16"/>
        <v>1160.7106731126812</v>
      </c>
    </row>
    <row r="46" spans="1:18" ht="11.25">
      <c r="A46" s="22" t="s">
        <v>28</v>
      </c>
      <c r="B46" s="6"/>
      <c r="C46" s="9">
        <f t="shared" si="1"/>
        <v>20000.18964865886</v>
      </c>
      <c r="D46" s="9">
        <f t="shared" si="2"/>
        <v>554.9799773328297</v>
      </c>
      <c r="E46" s="9">
        <f t="shared" si="3"/>
        <v>554.9799773328297</v>
      </c>
      <c r="F46" s="9">
        <f t="shared" si="4"/>
        <v>17041.14733660748</v>
      </c>
      <c r="G46" s="9">
        <f t="shared" si="5"/>
        <v>54.35020778239517</v>
      </c>
      <c r="H46" s="9">
        <f t="shared" si="6"/>
        <v>582.2085379675104</v>
      </c>
      <c r="I46" s="9">
        <f t="shared" si="7"/>
        <v>7522.307895731016</v>
      </c>
      <c r="J46" s="9">
        <f t="shared" si="8"/>
        <v>16.279939554212316</v>
      </c>
      <c r="K46" s="9">
        <f t="shared" si="9"/>
        <v>3506.0921798262184</v>
      </c>
      <c r="L46" s="9">
        <f t="shared" si="10"/>
        <v>2031.6626369474877</v>
      </c>
      <c r="M46" s="9">
        <f t="shared" si="11"/>
        <v>3328.24593879864</v>
      </c>
      <c r="N46" s="9">
        <f t="shared" si="12"/>
        <v>2404.062334718549</v>
      </c>
      <c r="O46" s="9">
        <f t="shared" si="13"/>
        <v>240.39478655081223</v>
      </c>
      <c r="P46" s="9">
        <f t="shared" si="14"/>
        <v>512.9455987910842</v>
      </c>
      <c r="Q46" s="9">
        <f t="shared" si="15"/>
        <v>587.3857196826597</v>
      </c>
      <c r="R46" s="9">
        <f t="shared" si="16"/>
        <v>1063.3362296939931</v>
      </c>
    </row>
    <row r="47" spans="1:18" ht="11.25">
      <c r="A47" s="23" t="s">
        <v>29</v>
      </c>
      <c r="B47" s="6"/>
      <c r="C47" s="9">
        <f t="shared" si="1"/>
        <v>45759.106690777575</v>
      </c>
      <c r="D47" s="9">
        <f t="shared" si="2"/>
        <v>1343.5497287522603</v>
      </c>
      <c r="E47" s="9">
        <f t="shared" si="3"/>
        <v>1343.5497287522603</v>
      </c>
      <c r="F47" s="9">
        <f t="shared" si="4"/>
        <v>31199.71699819168</v>
      </c>
      <c r="G47" s="9">
        <f t="shared" si="5"/>
        <v>192.0244122965642</v>
      </c>
      <c r="H47" s="9">
        <f t="shared" si="6"/>
        <v>1189.242314647378</v>
      </c>
      <c r="I47" s="9">
        <f t="shared" si="7"/>
        <v>7480.709764918625</v>
      </c>
      <c r="J47" s="9">
        <f t="shared" si="8"/>
        <v>0</v>
      </c>
      <c r="K47" s="9">
        <f t="shared" si="9"/>
        <v>2988.9168173598555</v>
      </c>
      <c r="L47" s="9">
        <f t="shared" si="10"/>
        <v>4651.302893309223</v>
      </c>
      <c r="M47" s="9">
        <f t="shared" si="11"/>
        <v>14697.520795660037</v>
      </c>
      <c r="N47" s="9">
        <f t="shared" si="12"/>
        <v>13215.839963833634</v>
      </c>
      <c r="O47" s="9">
        <f t="shared" si="13"/>
        <v>9542.11754068716</v>
      </c>
      <c r="P47" s="9">
        <f t="shared" si="14"/>
        <v>737.1790235081374</v>
      </c>
      <c r="Q47" s="9">
        <f t="shared" si="15"/>
        <v>688.1003616636528</v>
      </c>
      <c r="R47" s="9">
        <f t="shared" si="16"/>
        <v>2248.4430379746836</v>
      </c>
    </row>
    <row r="48" spans="1:18" ht="11.25">
      <c r="A48" s="22" t="s">
        <v>30</v>
      </c>
      <c r="B48" s="6"/>
      <c r="C48" s="9">
        <f t="shared" si="1"/>
        <v>65951.23966942148</v>
      </c>
      <c r="D48" s="9">
        <f t="shared" si="2"/>
        <v>1019.6105371900826</v>
      </c>
      <c r="E48" s="9">
        <f t="shared" si="3"/>
        <v>1019.6105371900826</v>
      </c>
      <c r="F48" s="9">
        <f t="shared" si="4"/>
        <v>28347.67561983471</v>
      </c>
      <c r="G48" s="9">
        <f t="shared" si="5"/>
        <v>3742.293388429752</v>
      </c>
      <c r="H48" s="9">
        <f t="shared" si="6"/>
        <v>2781.0661157024792</v>
      </c>
      <c r="I48" s="9">
        <f t="shared" si="7"/>
        <v>10495.626033057852</v>
      </c>
      <c r="J48" s="9">
        <f t="shared" si="8"/>
        <v>0</v>
      </c>
      <c r="K48" s="9">
        <f t="shared" si="9"/>
        <v>1706.8212809917356</v>
      </c>
      <c r="L48" s="9">
        <f t="shared" si="10"/>
        <v>0</v>
      </c>
      <c r="M48" s="9">
        <f t="shared" si="11"/>
        <v>9621.868801652892</v>
      </c>
      <c r="N48" s="9">
        <f t="shared" si="12"/>
        <v>36583.95351239669</v>
      </c>
      <c r="O48" s="9">
        <f t="shared" si="13"/>
        <v>30202.040289256198</v>
      </c>
      <c r="P48" s="9">
        <f t="shared" si="14"/>
        <v>166.42871900826447</v>
      </c>
      <c r="Q48" s="9">
        <f t="shared" si="15"/>
        <v>3588.930785123967</v>
      </c>
      <c r="R48" s="9">
        <f t="shared" si="16"/>
        <v>2626.5537190082646</v>
      </c>
    </row>
    <row r="49" spans="1:18" ht="11.25">
      <c r="A49" s="23" t="s">
        <v>31</v>
      </c>
      <c r="B49" s="6"/>
      <c r="C49" s="9">
        <f t="shared" si="1"/>
        <v>21128.76</v>
      </c>
      <c r="D49" s="9">
        <f t="shared" si="2"/>
        <v>926.6886075949367</v>
      </c>
      <c r="E49" s="9">
        <f t="shared" si="3"/>
        <v>926.6886075949367</v>
      </c>
      <c r="F49" s="9">
        <f t="shared" si="4"/>
        <v>17653.484556962027</v>
      </c>
      <c r="G49" s="9">
        <f t="shared" si="5"/>
        <v>0</v>
      </c>
      <c r="H49" s="9">
        <f t="shared" si="6"/>
        <v>485.3174683544304</v>
      </c>
      <c r="I49" s="9">
        <f t="shared" si="7"/>
        <v>7805.0344303797465</v>
      </c>
      <c r="J49" s="9">
        <f t="shared" si="8"/>
        <v>25.83493670886076</v>
      </c>
      <c r="K49" s="9">
        <f t="shared" si="9"/>
        <v>2794.1306329113922</v>
      </c>
      <c r="L49" s="9">
        <f t="shared" si="10"/>
        <v>4465.11088607595</v>
      </c>
      <c r="M49" s="9">
        <f t="shared" si="11"/>
        <v>2078.056202531646</v>
      </c>
      <c r="N49" s="9">
        <f t="shared" si="12"/>
        <v>2548.586835443038</v>
      </c>
      <c r="O49" s="9">
        <f t="shared" si="13"/>
        <v>14.711392405063291</v>
      </c>
      <c r="P49" s="9">
        <f t="shared" si="14"/>
        <v>814.3367088607595</v>
      </c>
      <c r="Q49" s="9">
        <f t="shared" si="15"/>
        <v>761.2658227848101</v>
      </c>
      <c r="R49" s="9">
        <f t="shared" si="16"/>
        <v>958.272911392405</v>
      </c>
    </row>
    <row r="50" spans="1:18" ht="11.25">
      <c r="A50" s="22" t="s">
        <v>32</v>
      </c>
      <c r="B50" s="6"/>
      <c r="C50" s="9">
        <f t="shared" si="1"/>
        <v>24288.70241286863</v>
      </c>
      <c r="D50" s="9">
        <f t="shared" si="2"/>
        <v>1158.7506702412868</v>
      </c>
      <c r="E50" s="9">
        <f t="shared" si="3"/>
        <v>1158.7506702412868</v>
      </c>
      <c r="F50" s="9">
        <f t="shared" si="4"/>
        <v>19392.014298480786</v>
      </c>
      <c r="G50" s="9">
        <f t="shared" si="5"/>
        <v>76.7444146559428</v>
      </c>
      <c r="H50" s="9">
        <f t="shared" si="6"/>
        <v>841.745308310992</v>
      </c>
      <c r="I50" s="9">
        <f t="shared" si="7"/>
        <v>7809.525469168901</v>
      </c>
      <c r="J50" s="9">
        <f t="shared" si="8"/>
        <v>10.109919571045577</v>
      </c>
      <c r="K50" s="9">
        <f t="shared" si="9"/>
        <v>3163.4477211796248</v>
      </c>
      <c r="L50" s="9">
        <f t="shared" si="10"/>
        <v>6080.699731903485</v>
      </c>
      <c r="M50" s="9">
        <f t="shared" si="11"/>
        <v>1409.7417336907954</v>
      </c>
      <c r="N50" s="9">
        <f t="shared" si="12"/>
        <v>3737.9374441465593</v>
      </c>
      <c r="O50" s="9">
        <f t="shared" si="13"/>
        <v>143.85969615728328</v>
      </c>
      <c r="P50" s="9">
        <f t="shared" si="14"/>
        <v>882.2573726541555</v>
      </c>
      <c r="Q50" s="9">
        <f t="shared" si="15"/>
        <v>859.0500446827525</v>
      </c>
      <c r="R50" s="9">
        <f t="shared" si="16"/>
        <v>1852.770330652368</v>
      </c>
    </row>
    <row r="51" spans="1:18" ht="11.25">
      <c r="A51" s="23" t="s">
        <v>33</v>
      </c>
      <c r="B51" s="6"/>
      <c r="C51" s="9">
        <f t="shared" si="1"/>
        <v>29439.217564870258</v>
      </c>
      <c r="D51" s="9">
        <f t="shared" si="2"/>
        <v>1366.6586826347304</v>
      </c>
      <c r="E51" s="9">
        <f t="shared" si="3"/>
        <v>1366.6586826347304</v>
      </c>
      <c r="F51" s="9">
        <f t="shared" si="4"/>
        <v>24575.508982035928</v>
      </c>
      <c r="G51" s="9">
        <f t="shared" si="5"/>
        <v>0</v>
      </c>
      <c r="H51" s="9">
        <f t="shared" si="6"/>
        <v>269.18562874251495</v>
      </c>
      <c r="I51" s="9">
        <f t="shared" si="7"/>
        <v>7650.842315369261</v>
      </c>
      <c r="J51" s="9">
        <f t="shared" si="8"/>
        <v>0</v>
      </c>
      <c r="K51" s="9">
        <f t="shared" si="9"/>
        <v>9406.069860279442</v>
      </c>
      <c r="L51" s="9">
        <f t="shared" si="10"/>
        <v>5212.463073852296</v>
      </c>
      <c r="M51" s="9">
        <f t="shared" si="11"/>
        <v>2036.9481037924152</v>
      </c>
      <c r="N51" s="9">
        <f t="shared" si="12"/>
        <v>3497.049900199601</v>
      </c>
      <c r="O51" s="9">
        <f t="shared" si="13"/>
        <v>116.53892215568862</v>
      </c>
      <c r="P51" s="9">
        <f t="shared" si="14"/>
        <v>1501.9061876247506</v>
      </c>
      <c r="Q51" s="9">
        <f t="shared" si="15"/>
        <v>653.3932135728543</v>
      </c>
      <c r="R51" s="9">
        <f t="shared" si="16"/>
        <v>1225.2115768463075</v>
      </c>
    </row>
    <row r="52" spans="1:18" ht="11.25">
      <c r="A52" s="22" t="s">
        <v>34</v>
      </c>
      <c r="B52" s="6"/>
      <c r="C52" s="9">
        <f t="shared" si="1"/>
        <v>24938.379746835442</v>
      </c>
      <c r="D52" s="9">
        <f t="shared" si="2"/>
        <v>570.373417721519</v>
      </c>
      <c r="E52" s="9">
        <f t="shared" si="3"/>
        <v>570.373417721519</v>
      </c>
      <c r="F52" s="9">
        <f t="shared" si="4"/>
        <v>18577.863924050635</v>
      </c>
      <c r="G52" s="9">
        <f t="shared" si="5"/>
        <v>2.9240506329113924</v>
      </c>
      <c r="H52" s="9">
        <f t="shared" si="6"/>
        <v>755.0727848101266</v>
      </c>
      <c r="I52" s="9">
        <f t="shared" si="7"/>
        <v>7498.066455696203</v>
      </c>
      <c r="J52" s="9">
        <f t="shared" si="8"/>
        <v>0</v>
      </c>
      <c r="K52" s="9">
        <f t="shared" si="9"/>
        <v>3899.8069620253164</v>
      </c>
      <c r="L52" s="9">
        <f t="shared" si="10"/>
        <v>2837.6582278481014</v>
      </c>
      <c r="M52" s="9">
        <f t="shared" si="11"/>
        <v>3584.3354430379745</v>
      </c>
      <c r="N52" s="9">
        <f t="shared" si="12"/>
        <v>5790.142405063291</v>
      </c>
      <c r="O52" s="9">
        <f t="shared" si="13"/>
        <v>0</v>
      </c>
      <c r="P52" s="9">
        <f t="shared" si="14"/>
        <v>3139.528481012658</v>
      </c>
      <c r="Q52" s="9">
        <f t="shared" si="15"/>
        <v>617.7215189873418</v>
      </c>
      <c r="R52" s="9">
        <f t="shared" si="16"/>
        <v>2032.892405063291</v>
      </c>
    </row>
    <row r="53" spans="1:18" ht="11.25">
      <c r="A53" s="23"/>
      <c r="B53" s="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4" customFormat="1" ht="12">
      <c r="A54" s="25" t="s">
        <v>1</v>
      </c>
      <c r="B54" s="10"/>
      <c r="C54" s="11">
        <f>C26/B173</f>
        <v>24546.737591435216</v>
      </c>
      <c r="D54" s="11">
        <f>D26/B173</f>
        <v>917.8806647795745</v>
      </c>
      <c r="E54" s="11">
        <f>E26/B173</f>
        <v>917.8806647795745</v>
      </c>
      <c r="F54" s="11">
        <f>F26/B173</f>
        <v>20583.032202012277</v>
      </c>
      <c r="G54" s="11">
        <f>G26/B173</f>
        <v>80.74591519295984</v>
      </c>
      <c r="H54" s="11">
        <f>H26/B173</f>
        <v>534.9697785002289</v>
      </c>
      <c r="I54" s="11">
        <f>I26/B173</f>
        <v>7844.474613005988</v>
      </c>
      <c r="J54" s="11">
        <f>J26/B173</f>
        <v>30.473221042011154</v>
      </c>
      <c r="K54" s="11">
        <f>K26/B173</f>
        <v>3483.3190119858373</v>
      </c>
      <c r="L54" s="11">
        <f>L26/B173</f>
        <v>4050.925226310922</v>
      </c>
      <c r="M54" s="11">
        <f>M26/B173</f>
        <v>4558.124435974328</v>
      </c>
      <c r="N54" s="11">
        <f>N26/B173</f>
        <v>3045.8247246433675</v>
      </c>
      <c r="O54" s="11">
        <f>O26/B173</f>
        <v>596.8680156572592</v>
      </c>
      <c r="P54" s="11">
        <f>P26/B173</f>
        <v>768.0698317498575</v>
      </c>
      <c r="Q54" s="11">
        <f>Q26/B173</f>
        <v>809.8125145969377</v>
      </c>
      <c r="R54" s="11">
        <f>R26/B173</f>
        <v>871.0743626393132</v>
      </c>
    </row>
    <row r="55" spans="1:18" ht="11.25">
      <c r="A55" s="2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1.25">
      <c r="A56" s="2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1.25">
      <c r="A57" s="2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1.25">
      <c r="A58" s="2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1.25">
      <c r="A59" s="2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1.25">
      <c r="A60" s="2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1.25">
      <c r="A61" s="2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1.25">
      <c r="A62" s="2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1.25">
      <c r="A63" s="2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1.25">
      <c r="A64" s="2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1.25">
      <c r="A65" s="2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1.25">
      <c r="A66" s="2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1.25">
      <c r="A67" s="2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1.25">
      <c r="A68" s="2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1.25">
      <c r="A69" s="2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1.25">
      <c r="A70" s="2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31" customFormat="1" ht="12">
      <c r="A71" s="30" t="s">
        <v>47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s="2" customFormat="1" ht="60" customHeight="1">
      <c r="A72" s="21"/>
      <c r="B72" s="8"/>
      <c r="C72" s="43" t="s">
        <v>0</v>
      </c>
      <c r="D72" s="43" t="s">
        <v>1</v>
      </c>
      <c r="E72" s="40" t="s">
        <v>2</v>
      </c>
      <c r="F72" s="40" t="s">
        <v>1</v>
      </c>
      <c r="G72" s="40" t="s">
        <v>3</v>
      </c>
      <c r="H72" s="40" t="s">
        <v>4</v>
      </c>
      <c r="I72" s="40" t="s">
        <v>5</v>
      </c>
      <c r="J72" s="40" t="s">
        <v>6</v>
      </c>
      <c r="K72" s="40" t="s">
        <v>7</v>
      </c>
      <c r="L72" s="40" t="s">
        <v>8</v>
      </c>
      <c r="M72" s="40" t="s">
        <v>9</v>
      </c>
      <c r="N72" s="40" t="s">
        <v>1</v>
      </c>
      <c r="O72" s="40" t="s">
        <v>51</v>
      </c>
      <c r="P72" s="40" t="s">
        <v>11</v>
      </c>
      <c r="Q72" s="40" t="s">
        <v>12</v>
      </c>
      <c r="R72" s="40" t="s">
        <v>13</v>
      </c>
    </row>
    <row r="73" spans="1:18" ht="11.25">
      <c r="A73" s="22" t="s">
        <v>14</v>
      </c>
      <c r="B73" s="6"/>
      <c r="C73" s="12">
        <f aca="true" t="shared" si="17" ref="C73:C93">(C32/TOTALE)-1</f>
        <v>0.019584823020402098</v>
      </c>
      <c r="D73" s="6"/>
      <c r="E73" s="12">
        <f aca="true" t="shared" si="18" ref="E73:E93">(E32/STRAORDINARIO)-1</f>
        <v>-0.09081858636808293</v>
      </c>
      <c r="F73" s="12"/>
      <c r="G73" s="12">
        <f aca="true" t="shared" si="19" ref="G73:G93">(G32/ASSEGNO)-1</f>
        <v>-0.6333613546275842</v>
      </c>
      <c r="H73" s="12">
        <f aca="true" t="shared" si="20" ref="H73:H93">(H32/PRIMARI)-1</f>
        <v>0.09857125505191733</v>
      </c>
      <c r="I73" s="12">
        <f aca="true" t="shared" si="21" ref="I73:I93">I32/SPECIFICITà-1</f>
        <v>-0.006745824742292905</v>
      </c>
      <c r="J73" s="12">
        <f aca="true" t="shared" si="22" ref="J73:J93">J32/IND.PROF.SPEC-1</f>
        <v>-0.8715376892829864</v>
      </c>
      <c r="K73" s="12">
        <f aca="true" t="shared" si="23" ref="K73:K93">K32/POSIZIONE-1</f>
        <v>-0.0870204401135134</v>
      </c>
      <c r="L73" s="12">
        <f aca="true" t="shared" si="24" ref="L73:L93">L32/POSIZIONEVARIABILE-1</f>
        <v>-0.004322775029786952</v>
      </c>
      <c r="M73" s="12">
        <f aca="true" t="shared" si="25" ref="M73:M93">M32/RISULTATO-1</f>
        <v>0.3677754096874397</v>
      </c>
      <c r="N73" s="12"/>
      <c r="O73" s="12">
        <f aca="true" t="shared" si="26" ref="O73:O93">O32/VARIE-1</f>
        <v>-0.8788708472935861</v>
      </c>
      <c r="P73" s="12">
        <f aca="true" t="shared" si="27" ref="P73:P93">P32/CONDIZIONILAVORO-1</f>
        <v>0.02119388819298118</v>
      </c>
      <c r="Q73" s="12">
        <f aca="true" t="shared" si="28" ref="Q73:Q93">Q32/NOTTI-1</f>
        <v>-0.1839413105762172</v>
      </c>
      <c r="R73" s="12">
        <f aca="true" t="shared" si="29" ref="R73:R93">R32/REPERIBITà-1</f>
        <v>-0.06485847523016164</v>
      </c>
    </row>
    <row r="74" spans="1:18" ht="11.25">
      <c r="A74" s="23" t="s">
        <v>15</v>
      </c>
      <c r="B74" s="6"/>
      <c r="C74" s="12">
        <f t="shared" si="17"/>
        <v>-0.0013611699994258153</v>
      </c>
      <c r="D74" s="6"/>
      <c r="E74" s="12">
        <f t="shared" si="18"/>
        <v>0.0546516100980583</v>
      </c>
      <c r="F74" s="12"/>
      <c r="G74" s="12">
        <f t="shared" si="19"/>
        <v>-0.48117086501255024</v>
      </c>
      <c r="H74" s="12">
        <f t="shared" si="20"/>
        <v>-0.25206228434845523</v>
      </c>
      <c r="I74" s="12">
        <f t="shared" si="21"/>
        <v>-0.024536486771818855</v>
      </c>
      <c r="J74" s="12">
        <f t="shared" si="22"/>
        <v>-0.5263317418606701</v>
      </c>
      <c r="K74" s="12">
        <f t="shared" si="23"/>
        <v>0.01946703034368169</v>
      </c>
      <c r="L74" s="12">
        <f t="shared" si="24"/>
        <v>0.299432757751817</v>
      </c>
      <c r="M74" s="12">
        <f t="shared" si="25"/>
        <v>-0.1053983417324783</v>
      </c>
      <c r="N74" s="12"/>
      <c r="O74" s="12">
        <f t="shared" si="26"/>
        <v>-0.6675508380417521</v>
      </c>
      <c r="P74" s="12">
        <f t="shared" si="27"/>
        <v>-0.04879935610274788</v>
      </c>
      <c r="Q74" s="12">
        <f t="shared" si="28"/>
        <v>0.4056176826188074</v>
      </c>
      <c r="R74" s="12">
        <f t="shared" si="29"/>
        <v>-0.45264428467443996</v>
      </c>
    </row>
    <row r="75" spans="1:18" ht="11.25">
      <c r="A75" s="22" t="s">
        <v>16</v>
      </c>
      <c r="B75" s="6"/>
      <c r="C75" s="12">
        <f t="shared" si="17"/>
        <v>-0.13145535475309622</v>
      </c>
      <c r="D75" s="6"/>
      <c r="E75" s="12">
        <f t="shared" si="18"/>
        <v>0.31338572261739284</v>
      </c>
      <c r="F75" s="12"/>
      <c r="G75" s="12">
        <f t="shared" si="19"/>
        <v>-0.30448816941167045</v>
      </c>
      <c r="H75" s="12">
        <f t="shared" si="20"/>
        <v>-0.10513102836907828</v>
      </c>
      <c r="I75" s="12">
        <f t="shared" si="21"/>
        <v>-0.013573988763089462</v>
      </c>
      <c r="J75" s="12">
        <f t="shared" si="22"/>
        <v>-0.5943111637345632</v>
      </c>
      <c r="K75" s="12">
        <f t="shared" si="23"/>
        <v>0.10767236711057704</v>
      </c>
      <c r="L75" s="12">
        <f t="shared" si="24"/>
        <v>-0.1826155292502054</v>
      </c>
      <c r="M75" s="12">
        <f t="shared" si="25"/>
        <v>-0.594005592146325</v>
      </c>
      <c r="N75" s="12"/>
      <c r="O75" s="12">
        <f t="shared" si="26"/>
        <v>-0.20485441833376006</v>
      </c>
      <c r="P75" s="12">
        <f t="shared" si="27"/>
        <v>-0.030029852222296816</v>
      </c>
      <c r="Q75" s="12">
        <f t="shared" si="28"/>
        <v>0.26802536061870996</v>
      </c>
      <c r="R75" s="12">
        <f t="shared" si="29"/>
        <v>-0.3541482614140573</v>
      </c>
    </row>
    <row r="76" spans="1:18" ht="11.25">
      <c r="A76" s="23" t="s">
        <v>17</v>
      </c>
      <c r="B76" s="6"/>
      <c r="C76" s="12">
        <f t="shared" si="17"/>
        <v>-0.05044032684937516</v>
      </c>
      <c r="D76" s="6"/>
      <c r="E76" s="12">
        <f t="shared" si="18"/>
        <v>-0.17657899602212013</v>
      </c>
      <c r="F76" s="12"/>
      <c r="G76" s="12">
        <f t="shared" si="19"/>
        <v>-0.3039112546928977</v>
      </c>
      <c r="H76" s="12">
        <f t="shared" si="20"/>
        <v>-0.21671929912524557</v>
      </c>
      <c r="I76" s="12">
        <f t="shared" si="21"/>
        <v>0.003071347495975818</v>
      </c>
      <c r="J76" s="12">
        <f t="shared" si="22"/>
        <v>0.19929998554474526</v>
      </c>
      <c r="K76" s="12">
        <f t="shared" si="23"/>
        <v>0.15066498607087553</v>
      </c>
      <c r="L76" s="12">
        <f t="shared" si="24"/>
        <v>-0.05258063295310844</v>
      </c>
      <c r="M76" s="12">
        <f t="shared" si="25"/>
        <v>-0.3273620451395044</v>
      </c>
      <c r="N76" s="12"/>
      <c r="O76" s="12">
        <f t="shared" si="26"/>
        <v>-0.005013629166530031</v>
      </c>
      <c r="P76" s="12">
        <f t="shared" si="27"/>
        <v>0.04854855678116299</v>
      </c>
      <c r="Q76" s="12">
        <f t="shared" si="28"/>
        <v>-0.07023664697810916</v>
      </c>
      <c r="R76" s="12">
        <f t="shared" si="29"/>
        <v>0.2722725926142444</v>
      </c>
    </row>
    <row r="77" spans="1:18" ht="11.25">
      <c r="A77" s="22" t="s">
        <v>18</v>
      </c>
      <c r="B77" s="6"/>
      <c r="C77" s="12">
        <f t="shared" si="17"/>
        <v>0.07938631051347422</v>
      </c>
      <c r="D77" s="6"/>
      <c r="E77" s="12">
        <f t="shared" si="18"/>
        <v>0.09370729559250113</v>
      </c>
      <c r="F77" s="12"/>
      <c r="G77" s="12">
        <f t="shared" si="19"/>
        <v>-0.7003830671475431</v>
      </c>
      <c r="H77" s="12">
        <f t="shared" si="20"/>
        <v>0.2470103363982714</v>
      </c>
      <c r="I77" s="12">
        <f t="shared" si="21"/>
        <v>-0.002913930671738507</v>
      </c>
      <c r="J77" s="12">
        <f t="shared" si="22"/>
        <v>-0.9058514496807132</v>
      </c>
      <c r="K77" s="12">
        <f t="shared" si="23"/>
        <v>-0.14376381844288633</v>
      </c>
      <c r="L77" s="12">
        <f t="shared" si="24"/>
        <v>0.36876684480907285</v>
      </c>
      <c r="M77" s="12">
        <f t="shared" si="25"/>
        <v>0.31121385440316063</v>
      </c>
      <c r="N77" s="12"/>
      <c r="O77" s="12">
        <f t="shared" si="26"/>
        <v>-0.6482871779380956</v>
      </c>
      <c r="P77" s="12">
        <f t="shared" si="27"/>
        <v>-0.1847474842316973</v>
      </c>
      <c r="Q77" s="12">
        <f t="shared" si="28"/>
        <v>-0.0976970386835363</v>
      </c>
      <c r="R77" s="12">
        <f t="shared" si="29"/>
        <v>0.0388821907587642</v>
      </c>
    </row>
    <row r="78" spans="1:18" ht="11.25">
      <c r="A78" s="23" t="s">
        <v>19</v>
      </c>
      <c r="B78" s="6"/>
      <c r="C78" s="12">
        <f t="shared" si="17"/>
        <v>-0.022926543440107583</v>
      </c>
      <c r="D78" s="6"/>
      <c r="E78" s="12">
        <f t="shared" si="18"/>
        <v>0.13268871235411694</v>
      </c>
      <c r="F78" s="12"/>
      <c r="G78" s="12">
        <f t="shared" si="19"/>
        <v>-0.5946779517917737</v>
      </c>
      <c r="H78" s="12">
        <f t="shared" si="20"/>
        <v>-0.077730648092589</v>
      </c>
      <c r="I78" s="12">
        <f t="shared" si="21"/>
        <v>-0.034124816564134686</v>
      </c>
      <c r="J78" s="12">
        <f t="shared" si="22"/>
        <v>2.8852510518266477</v>
      </c>
      <c r="K78" s="12">
        <f t="shared" si="23"/>
        <v>-0.08730337686231715</v>
      </c>
      <c r="L78" s="12">
        <f t="shared" si="24"/>
        <v>-0.08978457595491951</v>
      </c>
      <c r="M78" s="12">
        <f t="shared" si="25"/>
        <v>0.25473735295157707</v>
      </c>
      <c r="N78" s="12"/>
      <c r="O78" s="12">
        <f t="shared" si="26"/>
        <v>-0.9820794486005403</v>
      </c>
      <c r="P78" s="12">
        <f t="shared" si="27"/>
        <v>0.09022281055632653</v>
      </c>
      <c r="Q78" s="12">
        <f t="shared" si="28"/>
        <v>-0.16306027501957088</v>
      </c>
      <c r="R78" s="12">
        <f t="shared" si="29"/>
        <v>-0.2980001778880851</v>
      </c>
    </row>
    <row r="79" spans="1:18" ht="11.25">
      <c r="A79" s="22" t="s">
        <v>20</v>
      </c>
      <c r="B79" s="6"/>
      <c r="C79" s="12">
        <f t="shared" si="17"/>
        <v>0.1611716280688511</v>
      </c>
      <c r="D79" s="6"/>
      <c r="E79" s="12">
        <f t="shared" si="18"/>
        <v>-0.13066361898380807</v>
      </c>
      <c r="F79" s="12"/>
      <c r="G79" s="12">
        <f t="shared" si="19"/>
        <v>-0.08942264917062948</v>
      </c>
      <c r="H79" s="12">
        <f t="shared" si="20"/>
        <v>0.04111203381240691</v>
      </c>
      <c r="I79" s="12">
        <f t="shared" si="21"/>
        <v>-0.01791707555071409</v>
      </c>
      <c r="J79" s="12">
        <f t="shared" si="22"/>
        <v>-0.9991293396173219</v>
      </c>
      <c r="K79" s="12">
        <f t="shared" si="23"/>
        <v>-0.02712386033598624</v>
      </c>
      <c r="L79" s="12">
        <f t="shared" si="24"/>
        <v>0.3844487862584778</v>
      </c>
      <c r="M79" s="12">
        <f t="shared" si="25"/>
        <v>0.7172123770960197</v>
      </c>
      <c r="N79" s="12"/>
      <c r="O79" s="12">
        <f t="shared" si="26"/>
        <v>-0.727352117310792</v>
      </c>
      <c r="P79" s="12">
        <f t="shared" si="27"/>
        <v>-0.015525825276679783</v>
      </c>
      <c r="Q79" s="12">
        <f t="shared" si="28"/>
        <v>-0.20449973764926077</v>
      </c>
      <c r="R79" s="12">
        <f t="shared" si="29"/>
        <v>0.12860430406614953</v>
      </c>
    </row>
    <row r="80" spans="1:18" ht="11.25">
      <c r="A80" s="23" t="s">
        <v>21</v>
      </c>
      <c r="B80" s="6"/>
      <c r="C80" s="12">
        <f t="shared" si="17"/>
        <v>-0.06469476370259997</v>
      </c>
      <c r="D80" s="6"/>
      <c r="E80" s="12">
        <f t="shared" si="18"/>
        <v>0.43714792968889093</v>
      </c>
      <c r="F80" s="12"/>
      <c r="G80" s="12">
        <f t="shared" si="19"/>
        <v>0.017402654162544273</v>
      </c>
      <c r="H80" s="12">
        <f t="shared" si="20"/>
        <v>-0.17341356249357598</v>
      </c>
      <c r="I80" s="12">
        <f t="shared" si="21"/>
        <v>0.061920751416244535</v>
      </c>
      <c r="J80" s="12">
        <f t="shared" si="22"/>
        <v>1.4866588337848126</v>
      </c>
      <c r="K80" s="12">
        <f t="shared" si="23"/>
        <v>0.03648570025440123</v>
      </c>
      <c r="L80" s="12">
        <f t="shared" si="24"/>
        <v>0.01598908711510516</v>
      </c>
      <c r="M80" s="12">
        <f t="shared" si="25"/>
        <v>-0.551766205011912</v>
      </c>
      <c r="N80" s="12"/>
      <c r="O80" s="12">
        <f t="shared" si="26"/>
        <v>-0.7900522206330933</v>
      </c>
      <c r="P80" s="12">
        <f t="shared" si="27"/>
        <v>0.2780383251205323</v>
      </c>
      <c r="Q80" s="12">
        <f t="shared" si="28"/>
        <v>-0.026643078876890547</v>
      </c>
      <c r="R80" s="12">
        <f t="shared" si="29"/>
        <v>0.1994879033576984</v>
      </c>
    </row>
    <row r="81" spans="1:18" ht="11.25">
      <c r="A81" s="22" t="s">
        <v>22</v>
      </c>
      <c r="B81" s="6"/>
      <c r="C81" s="12">
        <f t="shared" si="17"/>
        <v>-0.13413552368900916</v>
      </c>
      <c r="D81" s="6"/>
      <c r="E81" s="12">
        <f t="shared" si="18"/>
        <v>-0.23262952917874347</v>
      </c>
      <c r="F81" s="12"/>
      <c r="G81" s="12">
        <f t="shared" si="19"/>
        <v>-0.6115434134277145</v>
      </c>
      <c r="H81" s="12">
        <f t="shared" si="20"/>
        <v>-0.1361515615744593</v>
      </c>
      <c r="I81" s="12">
        <f t="shared" si="21"/>
        <v>0.023695430995043454</v>
      </c>
      <c r="J81" s="12">
        <f t="shared" si="22"/>
        <v>1.6598943612071695</v>
      </c>
      <c r="K81" s="12">
        <f t="shared" si="23"/>
        <v>-0.05013548035652815</v>
      </c>
      <c r="L81" s="12">
        <f t="shared" si="24"/>
        <v>-0.1840288877877816</v>
      </c>
      <c r="M81" s="12">
        <f t="shared" si="25"/>
        <v>-0.4201321350689119</v>
      </c>
      <c r="N81" s="12"/>
      <c r="O81" s="12">
        <f t="shared" si="26"/>
        <v>-0.6373143911522521</v>
      </c>
      <c r="P81" s="12">
        <f t="shared" si="27"/>
        <v>-0.00599894961682601</v>
      </c>
      <c r="Q81" s="12">
        <f t="shared" si="28"/>
        <v>0.13279430000290215</v>
      </c>
      <c r="R81" s="12">
        <f t="shared" si="29"/>
        <v>-0.09265098407668437</v>
      </c>
    </row>
    <row r="82" spans="1:18" ht="11.25">
      <c r="A82" s="23" t="s">
        <v>23</v>
      </c>
      <c r="B82" s="6"/>
      <c r="C82" s="12">
        <f t="shared" si="17"/>
        <v>0.013688063222927482</v>
      </c>
      <c r="D82" s="6"/>
      <c r="E82" s="12">
        <f t="shared" si="18"/>
        <v>0.09496259939844864</v>
      </c>
      <c r="F82" s="12"/>
      <c r="G82" s="12">
        <f t="shared" si="19"/>
        <v>-0.31053533115567744</v>
      </c>
      <c r="H82" s="12">
        <f t="shared" si="20"/>
        <v>-0.1465502903839292</v>
      </c>
      <c r="I82" s="12">
        <f t="shared" si="21"/>
        <v>-0.0048699477450514506</v>
      </c>
      <c r="J82" s="12">
        <f t="shared" si="22"/>
        <v>-0.5044820799612892</v>
      </c>
      <c r="K82" s="12">
        <f t="shared" si="23"/>
        <v>0.3234757091994924</v>
      </c>
      <c r="L82" s="12">
        <f t="shared" si="24"/>
        <v>0.1492013019851388</v>
      </c>
      <c r="M82" s="12">
        <f t="shared" si="25"/>
        <v>-0.19377641058933304</v>
      </c>
      <c r="N82" s="12"/>
      <c r="O82" s="12">
        <f t="shared" si="26"/>
        <v>0.12105246095943945</v>
      </c>
      <c r="P82" s="12">
        <f t="shared" si="27"/>
        <v>-0.19293243289854245</v>
      </c>
      <c r="Q82" s="12">
        <f t="shared" si="28"/>
        <v>-0.1712354040594315</v>
      </c>
      <c r="R82" s="12">
        <f t="shared" si="29"/>
        <v>-0.26109232180467423</v>
      </c>
    </row>
    <row r="83" spans="1:18" ht="11.25">
      <c r="A83" s="22" t="s">
        <v>24</v>
      </c>
      <c r="B83" s="6"/>
      <c r="C83" s="12">
        <f t="shared" si="17"/>
        <v>-0.06105550667464499</v>
      </c>
      <c r="D83" s="6"/>
      <c r="E83" s="12">
        <f t="shared" si="18"/>
        <v>-0.44966758333134427</v>
      </c>
      <c r="F83" s="12"/>
      <c r="G83" s="12">
        <f t="shared" si="19"/>
        <v>-0.5144286665556337</v>
      </c>
      <c r="H83" s="12">
        <f t="shared" si="20"/>
        <v>-0.2361872851799801</v>
      </c>
      <c r="I83" s="12">
        <f t="shared" si="21"/>
        <v>0.0063327577820597725</v>
      </c>
      <c r="J83" s="12">
        <f t="shared" si="22"/>
        <v>-0.6060456160715026</v>
      </c>
      <c r="K83" s="12">
        <f t="shared" si="23"/>
        <v>0.06845820406064695</v>
      </c>
      <c r="L83" s="12">
        <f t="shared" si="24"/>
        <v>-0.5594775542324216</v>
      </c>
      <c r="M83" s="12">
        <f t="shared" si="25"/>
        <v>0.2815914568810407</v>
      </c>
      <c r="N83" s="12"/>
      <c r="O83" s="12">
        <f t="shared" si="26"/>
        <v>-0.46820372091098394</v>
      </c>
      <c r="P83" s="12">
        <f t="shared" si="27"/>
        <v>0.09524453185292514</v>
      </c>
      <c r="Q83" s="12">
        <f t="shared" si="28"/>
        <v>0.0554459293784475</v>
      </c>
      <c r="R83" s="12">
        <f t="shared" si="29"/>
        <v>-0.04991376677618864</v>
      </c>
    </row>
    <row r="84" spans="1:18" ht="11.25">
      <c r="A84" s="23" t="s">
        <v>25</v>
      </c>
      <c r="B84" s="6"/>
      <c r="C84" s="12">
        <f t="shared" si="17"/>
        <v>-0.06348452087852563</v>
      </c>
      <c r="D84" s="6"/>
      <c r="E84" s="12">
        <f t="shared" si="18"/>
        <v>-0.2953922656621705</v>
      </c>
      <c r="F84" s="12"/>
      <c r="G84" s="12">
        <f t="shared" si="19"/>
        <v>-0.4813605854324571</v>
      </c>
      <c r="H84" s="12">
        <f t="shared" si="20"/>
        <v>-0.061618099522992575</v>
      </c>
      <c r="I84" s="12">
        <f t="shared" si="21"/>
        <v>-0.017474069769652156</v>
      </c>
      <c r="J84" s="12">
        <f t="shared" si="22"/>
        <v>0.47953644521511984</v>
      </c>
      <c r="K84" s="12">
        <f t="shared" si="23"/>
        <v>0.003402924120035955</v>
      </c>
      <c r="L84" s="12">
        <f t="shared" si="24"/>
        <v>0.10665565033464741</v>
      </c>
      <c r="M84" s="12">
        <f t="shared" si="25"/>
        <v>-0.2033942609269227</v>
      </c>
      <c r="N84" s="12"/>
      <c r="O84" s="12">
        <f t="shared" si="26"/>
        <v>-0.6737703759274538</v>
      </c>
      <c r="P84" s="12">
        <f t="shared" si="27"/>
        <v>-0.0724635488749894</v>
      </c>
      <c r="Q84" s="12">
        <f t="shared" si="28"/>
        <v>-0.23589248297154686</v>
      </c>
      <c r="R84" s="12">
        <f t="shared" si="29"/>
        <v>0.04490675928501209</v>
      </c>
    </row>
    <row r="85" spans="1:18" ht="11.25">
      <c r="A85" s="22" t="s">
        <v>26</v>
      </c>
      <c r="B85" s="6"/>
      <c r="C85" s="12">
        <f t="shared" si="17"/>
        <v>-0.0068875654508107065</v>
      </c>
      <c r="D85" s="6"/>
      <c r="E85" s="12">
        <f t="shared" si="18"/>
        <v>-0.012943220437151903</v>
      </c>
      <c r="F85" s="12"/>
      <c r="G85" s="12">
        <f t="shared" si="19"/>
        <v>-0.04457268256240521</v>
      </c>
      <c r="H85" s="12">
        <f t="shared" si="20"/>
        <v>0.26161657546128314</v>
      </c>
      <c r="I85" s="12">
        <f t="shared" si="21"/>
        <v>-0.019052726455664026</v>
      </c>
      <c r="J85" s="12">
        <f t="shared" si="22"/>
        <v>-0.7366111375216372</v>
      </c>
      <c r="K85" s="12">
        <f t="shared" si="23"/>
        <v>-0.16263860422763676</v>
      </c>
      <c r="L85" s="12">
        <f t="shared" si="24"/>
        <v>0.01023906929276519</v>
      </c>
      <c r="M85" s="12">
        <f t="shared" si="25"/>
        <v>0.2364587992491589</v>
      </c>
      <c r="N85" s="12"/>
      <c r="O85" s="12">
        <f t="shared" si="26"/>
        <v>-0.8702439778718314</v>
      </c>
      <c r="P85" s="12">
        <f t="shared" si="27"/>
        <v>-0.10720365729289172</v>
      </c>
      <c r="Q85" s="12">
        <f t="shared" si="28"/>
        <v>-0.07187275565486828</v>
      </c>
      <c r="R85" s="12">
        <f t="shared" si="29"/>
        <v>-0.01657646192287321</v>
      </c>
    </row>
    <row r="86" spans="1:18" ht="11.25">
      <c r="A86" s="23" t="s">
        <v>27</v>
      </c>
      <c r="B86" s="6"/>
      <c r="C86" s="12">
        <f t="shared" si="17"/>
        <v>-0.11191795489781797</v>
      </c>
      <c r="D86" s="6"/>
      <c r="E86" s="12">
        <f t="shared" si="18"/>
        <v>0.13175730557510001</v>
      </c>
      <c r="F86" s="12"/>
      <c r="G86" s="12">
        <f t="shared" si="19"/>
        <v>-0.4640479471021234</v>
      </c>
      <c r="H86" s="12">
        <f t="shared" si="20"/>
        <v>-0.31151770978665294</v>
      </c>
      <c r="I86" s="12">
        <f t="shared" si="21"/>
        <v>0.0945546795695067</v>
      </c>
      <c r="J86" s="12">
        <f t="shared" si="22"/>
        <v>-1</v>
      </c>
      <c r="K86" s="12">
        <f t="shared" si="23"/>
        <v>0.11462847124375575</v>
      </c>
      <c r="L86" s="12">
        <f t="shared" si="24"/>
        <v>-0.5232405590043172</v>
      </c>
      <c r="M86" s="12">
        <f t="shared" si="25"/>
        <v>-0.29376432712332445</v>
      </c>
      <c r="N86" s="12"/>
      <c r="O86" s="12">
        <f t="shared" si="26"/>
        <v>-0.805373044561893</v>
      </c>
      <c r="P86" s="12">
        <f t="shared" si="27"/>
        <v>-0.09738628953899908</v>
      </c>
      <c r="Q86" s="12">
        <f t="shared" si="28"/>
        <v>-0.061859261090826734</v>
      </c>
      <c r="R86" s="12">
        <f t="shared" si="29"/>
        <v>0.3325046894914734</v>
      </c>
    </row>
    <row r="87" spans="1:18" ht="11.25">
      <c r="A87" s="22" t="s">
        <v>28</v>
      </c>
      <c r="B87" s="6"/>
      <c r="C87" s="12">
        <f t="shared" si="17"/>
        <v>-0.18522004913446122</v>
      </c>
      <c r="D87" s="6"/>
      <c r="E87" s="12">
        <f t="shared" si="18"/>
        <v>-0.39536804877995124</v>
      </c>
      <c r="F87" s="12"/>
      <c r="G87" s="12">
        <f t="shared" si="19"/>
        <v>-0.32689836194792543</v>
      </c>
      <c r="H87" s="12">
        <f t="shared" si="20"/>
        <v>0.08830173472549019</v>
      </c>
      <c r="I87" s="12">
        <f t="shared" si="21"/>
        <v>-0.041069253604419376</v>
      </c>
      <c r="J87" s="12">
        <f t="shared" si="22"/>
        <v>-0.46576243017538643</v>
      </c>
      <c r="K87" s="12">
        <f t="shared" si="23"/>
        <v>0.0065377784124911464</v>
      </c>
      <c r="L87" s="12">
        <f t="shared" si="24"/>
        <v>-0.4984694795767255</v>
      </c>
      <c r="M87" s="12">
        <f t="shared" si="25"/>
        <v>-0.26982117633056535</v>
      </c>
      <c r="N87" s="12"/>
      <c r="O87" s="12">
        <f t="shared" si="26"/>
        <v>-0.5972396237615543</v>
      </c>
      <c r="P87" s="12">
        <f t="shared" si="27"/>
        <v>-0.3321628091778266</v>
      </c>
      <c r="Q87" s="12">
        <f t="shared" si="28"/>
        <v>-0.2746645561843225</v>
      </c>
      <c r="R87" s="12">
        <f t="shared" si="29"/>
        <v>0.22071808711271879</v>
      </c>
    </row>
    <row r="88" spans="1:18" ht="11.25">
      <c r="A88" s="23" t="s">
        <v>29</v>
      </c>
      <c r="B88" s="6"/>
      <c r="C88" s="12">
        <f t="shared" si="17"/>
        <v>0.8641624582626297</v>
      </c>
      <c r="D88" s="6"/>
      <c r="E88" s="12">
        <f t="shared" si="18"/>
        <v>0.4637520761752929</v>
      </c>
      <c r="F88" s="12"/>
      <c r="G88" s="12">
        <f t="shared" si="19"/>
        <v>1.3781315975883155</v>
      </c>
      <c r="H88" s="12">
        <f t="shared" si="20"/>
        <v>1.2230084061596558</v>
      </c>
      <c r="I88" s="12">
        <f t="shared" si="21"/>
        <v>-0.0463721110760239</v>
      </c>
      <c r="J88" s="12">
        <f t="shared" si="22"/>
        <v>-1</v>
      </c>
      <c r="K88" s="12">
        <f t="shared" si="23"/>
        <v>-0.14193422793743016</v>
      </c>
      <c r="L88" s="12">
        <f t="shared" si="24"/>
        <v>0.14820754110661527</v>
      </c>
      <c r="M88" s="12">
        <f t="shared" si="25"/>
        <v>2.2244667740226687</v>
      </c>
      <c r="N88" s="12"/>
      <c r="O88" s="12">
        <f t="shared" si="26"/>
        <v>14.986980857366884</v>
      </c>
      <c r="P88" s="12">
        <f t="shared" si="27"/>
        <v>-0.04021874960424232</v>
      </c>
      <c r="Q88" s="12">
        <f t="shared" si="28"/>
        <v>-0.1502967053971298</v>
      </c>
      <c r="R88" s="12">
        <f t="shared" si="29"/>
        <v>1.5812297255104717</v>
      </c>
    </row>
    <row r="89" spans="1:18" ht="11.25">
      <c r="A89" s="22" t="s">
        <v>30</v>
      </c>
      <c r="B89" s="6"/>
      <c r="C89" s="12">
        <f t="shared" si="17"/>
        <v>1.6867619138289487</v>
      </c>
      <c r="D89" s="6"/>
      <c r="E89" s="12">
        <f t="shared" si="18"/>
        <v>0.11083126196468918</v>
      </c>
      <c r="F89" s="12"/>
      <c r="G89" s="12">
        <f t="shared" si="19"/>
        <v>45.34653504746007</v>
      </c>
      <c r="H89" s="12">
        <f t="shared" si="20"/>
        <v>4.198548081536702</v>
      </c>
      <c r="I89" s="12">
        <f t="shared" si="21"/>
        <v>0.3379641787171195</v>
      </c>
      <c r="J89" s="12">
        <f t="shared" si="22"/>
        <v>-1</v>
      </c>
      <c r="K89" s="12">
        <f t="shared" si="23"/>
        <v>-0.5100014454264187</v>
      </c>
      <c r="L89" s="12">
        <f t="shared" si="24"/>
        <v>-1</v>
      </c>
      <c r="M89" s="12">
        <f t="shared" si="25"/>
        <v>1.1109271887607335</v>
      </c>
      <c r="N89" s="12"/>
      <c r="O89" s="12">
        <f t="shared" si="26"/>
        <v>49.60086903131894</v>
      </c>
      <c r="P89" s="12">
        <f t="shared" si="27"/>
        <v>-0.7833156411974966</v>
      </c>
      <c r="Q89" s="12">
        <f t="shared" si="28"/>
        <v>3.4318045478838517</v>
      </c>
      <c r="R89" s="12">
        <f t="shared" si="29"/>
        <v>2.0153036659808627</v>
      </c>
    </row>
    <row r="90" spans="1:18" ht="11.25">
      <c r="A90" s="23" t="s">
        <v>31</v>
      </c>
      <c r="B90" s="6"/>
      <c r="C90" s="12">
        <f t="shared" si="17"/>
        <v>-0.13924366033178315</v>
      </c>
      <c r="D90" s="6"/>
      <c r="E90" s="12">
        <f t="shared" si="18"/>
        <v>0.009595956373563475</v>
      </c>
      <c r="F90" s="12"/>
      <c r="G90" s="12">
        <f t="shared" si="19"/>
        <v>-1</v>
      </c>
      <c r="H90" s="12">
        <f t="shared" si="20"/>
        <v>-0.0928132992577585</v>
      </c>
      <c r="I90" s="12">
        <f t="shared" si="21"/>
        <v>-0.005027765984588761</v>
      </c>
      <c r="J90" s="12">
        <f t="shared" si="22"/>
        <v>-0.1522085350529876</v>
      </c>
      <c r="K90" s="12">
        <f t="shared" si="23"/>
        <v>-0.19785393663428474</v>
      </c>
      <c r="L90" s="12">
        <f t="shared" si="24"/>
        <v>0.10224470624016346</v>
      </c>
      <c r="M90" s="12">
        <f t="shared" si="25"/>
        <v>-0.5440984045694557</v>
      </c>
      <c r="N90" s="12"/>
      <c r="O90" s="12">
        <f t="shared" si="26"/>
        <v>-0.9753523525818963</v>
      </c>
      <c r="P90" s="12">
        <f t="shared" si="27"/>
        <v>0.06023785233888734</v>
      </c>
      <c r="Q90" s="12">
        <f t="shared" si="28"/>
        <v>-0.05994806320854451</v>
      </c>
      <c r="R90" s="12">
        <f t="shared" si="29"/>
        <v>0.10010459783121672</v>
      </c>
    </row>
    <row r="91" spans="1:18" ht="11.25">
      <c r="A91" s="22" t="s">
        <v>32</v>
      </c>
      <c r="B91" s="6"/>
      <c r="C91" s="12">
        <f t="shared" si="17"/>
        <v>-0.01051199482641707</v>
      </c>
      <c r="D91" s="6"/>
      <c r="E91" s="12">
        <f t="shared" si="18"/>
        <v>0.26241974006452806</v>
      </c>
      <c r="F91" s="12"/>
      <c r="G91" s="12">
        <f t="shared" si="19"/>
        <v>-0.04955669308415889</v>
      </c>
      <c r="H91" s="12">
        <f t="shared" si="20"/>
        <v>0.573444598442175</v>
      </c>
      <c r="I91" s="12">
        <f t="shared" si="21"/>
        <v>-0.004455256159430099</v>
      </c>
      <c r="J91" s="12">
        <f t="shared" si="22"/>
        <v>-0.668235938790068</v>
      </c>
      <c r="K91" s="12">
        <f t="shared" si="23"/>
        <v>-0.09182945624720551</v>
      </c>
      <c r="L91" s="12">
        <f t="shared" si="24"/>
        <v>0.5010644216311613</v>
      </c>
      <c r="M91" s="12">
        <f t="shared" si="25"/>
        <v>-0.6907189012733799</v>
      </c>
      <c r="N91" s="12"/>
      <c r="O91" s="12">
        <f t="shared" si="26"/>
        <v>-0.7589756991771994</v>
      </c>
      <c r="P91" s="12">
        <f t="shared" si="27"/>
        <v>0.14866817597060145</v>
      </c>
      <c r="Q91" s="12">
        <f t="shared" si="28"/>
        <v>0.06080114742400777</v>
      </c>
      <c r="R91" s="12">
        <f t="shared" si="29"/>
        <v>1.126994445156856</v>
      </c>
    </row>
    <row r="92" spans="1:18" ht="11.25">
      <c r="A92" s="23" t="s">
        <v>33</v>
      </c>
      <c r="B92" s="6"/>
      <c r="C92" s="12">
        <f t="shared" si="17"/>
        <v>0.1993128396476651</v>
      </c>
      <c r="D92" s="6"/>
      <c r="E92" s="12">
        <f t="shared" si="18"/>
        <v>0.4889285013569038</v>
      </c>
      <c r="F92" s="12"/>
      <c r="G92" s="12">
        <f t="shared" si="19"/>
        <v>-1</v>
      </c>
      <c r="H92" s="12">
        <f t="shared" si="20"/>
        <v>-0.4968208680924585</v>
      </c>
      <c r="I92" s="12">
        <f t="shared" si="21"/>
        <v>-0.02468390901739792</v>
      </c>
      <c r="J92" s="12">
        <f t="shared" si="22"/>
        <v>-1</v>
      </c>
      <c r="K92" s="12">
        <f t="shared" si="23"/>
        <v>1.7003182389881224</v>
      </c>
      <c r="L92" s="12">
        <f t="shared" si="24"/>
        <v>0.28673396388487715</v>
      </c>
      <c r="M92" s="12">
        <f t="shared" si="25"/>
        <v>-0.5531170479427676</v>
      </c>
      <c r="N92" s="12"/>
      <c r="O92" s="12">
        <f t="shared" si="26"/>
        <v>-0.8047492593025641</v>
      </c>
      <c r="P92" s="12">
        <f t="shared" si="27"/>
        <v>0.9554292142981688</v>
      </c>
      <c r="Q92" s="12">
        <f t="shared" si="28"/>
        <v>-0.1931549564925369</v>
      </c>
      <c r="R92" s="12">
        <f t="shared" si="29"/>
        <v>0.4065522180379362</v>
      </c>
    </row>
    <row r="93" spans="1:18" ht="11.25">
      <c r="A93" s="22" t="s">
        <v>34</v>
      </c>
      <c r="B93" s="6"/>
      <c r="C93" s="12">
        <f t="shared" si="17"/>
        <v>0.015954957514878743</v>
      </c>
      <c r="D93" s="6"/>
      <c r="E93" s="12">
        <f t="shared" si="18"/>
        <v>-0.3785974151024394</v>
      </c>
      <c r="F93" s="12"/>
      <c r="G93" s="12">
        <f t="shared" si="19"/>
        <v>-0.9637870147867699</v>
      </c>
      <c r="H93" s="12">
        <f t="shared" si="20"/>
        <v>0.411430729651588</v>
      </c>
      <c r="I93" s="12">
        <f t="shared" si="21"/>
        <v>-0.044159510279432546</v>
      </c>
      <c r="J93" s="12">
        <f t="shared" si="22"/>
        <v>-1</v>
      </c>
      <c r="K93" s="12">
        <f t="shared" si="23"/>
        <v>0.1195664102559586</v>
      </c>
      <c r="L93" s="12">
        <f t="shared" si="24"/>
        <v>-0.2995036764891642</v>
      </c>
      <c r="M93" s="12">
        <f t="shared" si="25"/>
        <v>-0.2136380887829359</v>
      </c>
      <c r="N93" s="12"/>
      <c r="O93" s="12">
        <f t="shared" si="26"/>
        <v>-1</v>
      </c>
      <c r="P93" s="12">
        <f t="shared" si="27"/>
        <v>3.087556041434433</v>
      </c>
      <c r="Q93" s="12">
        <f t="shared" si="28"/>
        <v>-0.237204281419637</v>
      </c>
      <c r="R93" s="12">
        <f t="shared" si="29"/>
        <v>1.3337759578915</v>
      </c>
    </row>
    <row r="94" spans="1:18" ht="11.25">
      <c r="A94" s="23"/>
      <c r="B94" s="6"/>
      <c r="C94" s="12"/>
      <c r="D94" s="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4" customFormat="1" ht="12">
      <c r="A95" s="25" t="s">
        <v>1</v>
      </c>
      <c r="B95" s="10"/>
      <c r="C95" s="13">
        <f>(C54/TOTALE)-1</f>
        <v>0</v>
      </c>
      <c r="D95" s="10"/>
      <c r="E95" s="13">
        <f>(E54/STRAORDINARIO)-1</f>
        <v>0</v>
      </c>
      <c r="F95" s="13"/>
      <c r="G95" s="13">
        <f>(G54/ASSEGNO)-1</f>
        <v>0</v>
      </c>
      <c r="H95" s="13">
        <f>(H54/PRIMARI)-1</f>
        <v>0</v>
      </c>
      <c r="I95" s="13">
        <f>I54/SPECIFICITà-1</f>
        <v>0</v>
      </c>
      <c r="J95" s="13">
        <f>J54/IND.PROF.SPEC-1</f>
        <v>0</v>
      </c>
      <c r="K95" s="13">
        <f>K54/POSIZIONE-1</f>
        <v>0</v>
      </c>
      <c r="L95" s="13">
        <f>L54/POSIZIONEVARIABILE-1</f>
        <v>0</v>
      </c>
      <c r="M95" s="13">
        <f>M54/RISULTATO-1</f>
        <v>0</v>
      </c>
      <c r="N95" s="13"/>
      <c r="O95" s="13">
        <f>O54/VARIE-1</f>
        <v>0</v>
      </c>
      <c r="P95" s="13">
        <f>P54/CONDIZIONILAVORO-1</f>
        <v>0</v>
      </c>
      <c r="Q95" s="13">
        <f>Q54/NOTTI-1</f>
        <v>0</v>
      </c>
      <c r="R95" s="13">
        <f>R54/REPERIBITà-1</f>
        <v>0</v>
      </c>
    </row>
    <row r="96" spans="1:18" s="4" customFormat="1" ht="12">
      <c r="A96" s="25"/>
      <c r="B96" s="10"/>
      <c r="C96" s="13"/>
      <c r="D96" s="10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s="4" customFormat="1" ht="12">
      <c r="A97" s="25"/>
      <c r="B97" s="10"/>
      <c r="C97" s="13"/>
      <c r="D97" s="10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4" customFormat="1" ht="12">
      <c r="A98" s="25"/>
      <c r="B98" s="10"/>
      <c r="C98" s="13"/>
      <c r="D98" s="10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s="4" customFormat="1" ht="12">
      <c r="A99" s="25"/>
      <c r="B99" s="10"/>
      <c r="C99" s="13"/>
      <c r="D99" s="10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s="4" customFormat="1" ht="12">
      <c r="A100" s="25"/>
      <c r="B100" s="10"/>
      <c r="C100" s="13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s="4" customFormat="1" ht="12">
      <c r="A101" s="25"/>
      <c r="B101" s="10"/>
      <c r="C101" s="13"/>
      <c r="D101" s="10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s="4" customFormat="1" ht="12">
      <c r="A102" s="25"/>
      <c r="B102" s="10"/>
      <c r="C102" s="13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4" customFormat="1" ht="12">
      <c r="A103" s="25"/>
      <c r="B103" s="10"/>
      <c r="C103" s="13"/>
      <c r="D103" s="10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4" customFormat="1" ht="12">
      <c r="A104" s="25"/>
      <c r="B104" s="10"/>
      <c r="C104" s="13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1.25">
      <c r="A105" s="2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1.25">
      <c r="A106" s="2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1.25">
      <c r="A107" s="2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1.25">
      <c r="A108" s="2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1.25">
      <c r="A109" s="2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9:18" s="31" customFormat="1" ht="12"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s="31" customFormat="1" ht="12">
      <c r="A111" s="30" t="s">
        <v>48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s="31" customFormat="1" ht="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1" customFormat="1" ht="1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1" customFormat="1" ht="1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s="2" customFormat="1" ht="37.5" customHeight="1">
      <c r="A115" s="26"/>
      <c r="B115" s="8"/>
      <c r="C115" s="45" t="s">
        <v>35</v>
      </c>
      <c r="D115" s="46" t="s">
        <v>52</v>
      </c>
      <c r="E115" s="45" t="s">
        <v>36</v>
      </c>
      <c r="F115" s="46" t="s">
        <v>52</v>
      </c>
      <c r="G115" s="45" t="s">
        <v>37</v>
      </c>
      <c r="H115" s="46" t="s">
        <v>52</v>
      </c>
      <c r="I115" s="45" t="s">
        <v>38</v>
      </c>
      <c r="J115" s="46" t="s">
        <v>52</v>
      </c>
      <c r="K115" s="8"/>
      <c r="L115" s="8"/>
      <c r="M115" s="8"/>
      <c r="N115" s="8"/>
      <c r="O115" s="8"/>
      <c r="P115" s="8"/>
      <c r="Q115" s="8"/>
      <c r="R115" s="8"/>
    </row>
    <row r="116" spans="1:18" ht="11.25">
      <c r="A116" s="22" t="s">
        <v>14</v>
      </c>
      <c r="B116" s="6"/>
      <c r="C116" s="14">
        <f aca="true" t="shared" si="30" ref="C116:C136">C32</f>
        <v>25027.48110289173</v>
      </c>
      <c r="D116" s="15">
        <f aca="true" t="shared" si="31" ref="D116:D136">C116/italia1-1</f>
        <v>0.019584823020402098</v>
      </c>
      <c r="E116" s="14">
        <f aca="true" t="shared" si="32" ref="E116:E136">G32+H32+I32+K32+L32</f>
        <v>15622.477202420981</v>
      </c>
      <c r="F116" s="15">
        <f aca="true" t="shared" si="33" ref="F116:F136">E116/italia2-1</f>
        <v>-0.023255423099113326</v>
      </c>
      <c r="G116" s="14">
        <f aca="true" t="shared" si="34" ref="G116:G136">M32</f>
        <v>6234.490517821117</v>
      </c>
      <c r="H116" s="15">
        <f aca="true" t="shared" si="35" ref="H116:H136">G116/italia3-1</f>
        <v>0.3677754096874397</v>
      </c>
      <c r="I116" s="14">
        <f aca="true" t="shared" si="36" ref="I116:I136">E32+J32+O32+P32+Q32+R32</f>
        <v>3170.51338264963</v>
      </c>
      <c r="J116" s="12">
        <f aca="true" t="shared" si="37" ref="J116:J136">I116/italia4-1</f>
        <v>-0.20621642348624036</v>
      </c>
      <c r="K116" s="6"/>
      <c r="L116" s="6"/>
      <c r="M116" s="6"/>
      <c r="N116" s="6"/>
      <c r="O116" s="6"/>
      <c r="P116" s="6"/>
      <c r="Q116" s="6"/>
      <c r="R116" s="6"/>
    </row>
    <row r="117" spans="1:18" ht="11.25">
      <c r="A117" s="23" t="s">
        <v>15</v>
      </c>
      <c r="B117" s="6"/>
      <c r="C117" s="14">
        <f t="shared" si="30"/>
        <v>24513.325308641975</v>
      </c>
      <c r="D117" s="15">
        <f t="shared" si="31"/>
        <v>-0.0013611699994258153</v>
      </c>
      <c r="E117" s="14">
        <f t="shared" si="32"/>
        <v>16909.05</v>
      </c>
      <c r="F117" s="15">
        <f t="shared" si="33"/>
        <v>0.05718335665015495</v>
      </c>
      <c r="G117" s="14">
        <f t="shared" si="34"/>
        <v>4077.7056790123456</v>
      </c>
      <c r="H117" s="15">
        <f t="shared" si="35"/>
        <v>-0.1053983417324783</v>
      </c>
      <c r="I117" s="14">
        <f t="shared" si="36"/>
        <v>3526.5696296296296</v>
      </c>
      <c r="J117" s="12">
        <f t="shared" si="37"/>
        <v>-0.11707262654959005</v>
      </c>
      <c r="K117" s="6"/>
      <c r="L117" s="6"/>
      <c r="M117" s="6"/>
      <c r="N117" s="6"/>
      <c r="O117" s="6"/>
      <c r="P117" s="6"/>
      <c r="Q117" s="6"/>
      <c r="R117" s="6"/>
    </row>
    <row r="118" spans="1:18" ht="11.25">
      <c r="A118" s="22" t="s">
        <v>16</v>
      </c>
      <c r="B118" s="6"/>
      <c r="C118" s="14">
        <f t="shared" si="30"/>
        <v>21319.937493321937</v>
      </c>
      <c r="D118" s="15">
        <f t="shared" si="31"/>
        <v>-0.13145535475309622</v>
      </c>
      <c r="E118" s="14">
        <f t="shared" si="32"/>
        <v>15442.420985147985</v>
      </c>
      <c r="F118" s="15">
        <f t="shared" si="33"/>
        <v>-0.034512852473465916</v>
      </c>
      <c r="G118" s="14">
        <f t="shared" si="34"/>
        <v>1850.5730313067636</v>
      </c>
      <c r="H118" s="15">
        <f t="shared" si="35"/>
        <v>-0.594005592146325</v>
      </c>
      <c r="I118" s="14">
        <f t="shared" si="36"/>
        <v>4026.9434768671867</v>
      </c>
      <c r="J118" s="12">
        <f t="shared" si="37"/>
        <v>0.008203155040785504</v>
      </c>
      <c r="K118" s="6"/>
      <c r="L118" s="6"/>
      <c r="M118" s="6"/>
      <c r="N118" s="6"/>
      <c r="O118" s="6"/>
      <c r="P118" s="6"/>
      <c r="Q118" s="6"/>
      <c r="R118" s="6"/>
    </row>
    <row r="119" spans="1:18" ht="11.25">
      <c r="A119" s="23" t="s">
        <v>17</v>
      </c>
      <c r="B119" s="6"/>
      <c r="C119" s="14">
        <f t="shared" si="30"/>
        <v>23308.59212423738</v>
      </c>
      <c r="D119" s="15">
        <f t="shared" si="31"/>
        <v>-0.05044032684937516</v>
      </c>
      <c r="E119" s="14">
        <f t="shared" si="32"/>
        <v>16189.863782584582</v>
      </c>
      <c r="F119" s="15">
        <f t="shared" si="33"/>
        <v>0.012218577470735736</v>
      </c>
      <c r="G119" s="14">
        <f t="shared" si="34"/>
        <v>3065.967498613422</v>
      </c>
      <c r="H119" s="15">
        <f t="shared" si="35"/>
        <v>-0.3273620451395044</v>
      </c>
      <c r="I119" s="14">
        <f t="shared" si="36"/>
        <v>4052.760843039379</v>
      </c>
      <c r="J119" s="12">
        <f t="shared" si="37"/>
        <v>0.0146669035833642</v>
      </c>
      <c r="K119" s="6"/>
      <c r="L119" s="6"/>
      <c r="M119" s="6"/>
      <c r="N119" s="6"/>
      <c r="O119" s="6"/>
      <c r="P119" s="6"/>
      <c r="Q119" s="6"/>
      <c r="R119" s="6"/>
    </row>
    <row r="120" spans="1:18" ht="11.25">
      <c r="A120" s="22" t="s">
        <v>18</v>
      </c>
      <c r="B120" s="6"/>
      <c r="C120" s="14">
        <f t="shared" si="30"/>
        <v>26495.412523961662</v>
      </c>
      <c r="D120" s="15">
        <f t="shared" si="31"/>
        <v>0.07938631051347422</v>
      </c>
      <c r="E120" s="14">
        <f t="shared" si="32"/>
        <v>17040.237955271565</v>
      </c>
      <c r="F120" s="15">
        <f t="shared" si="33"/>
        <v>0.06538545688086361</v>
      </c>
      <c r="G120" s="14">
        <f t="shared" si="34"/>
        <v>5976.675910543131</v>
      </c>
      <c r="H120" s="15">
        <f t="shared" si="35"/>
        <v>0.31121385440316063</v>
      </c>
      <c r="I120" s="14">
        <f t="shared" si="36"/>
        <v>3478.4986581469648</v>
      </c>
      <c r="J120" s="12">
        <f t="shared" si="37"/>
        <v>-0.1291078849020123</v>
      </c>
      <c r="K120" s="6"/>
      <c r="L120" s="6"/>
      <c r="M120" s="6"/>
      <c r="N120" s="6"/>
      <c r="O120" s="6"/>
      <c r="P120" s="6"/>
      <c r="Q120" s="6"/>
      <c r="R120" s="6"/>
    </row>
    <row r="121" spans="1:18" ht="11.25">
      <c r="A121" s="23" t="s">
        <v>19</v>
      </c>
      <c r="B121" s="6"/>
      <c r="C121" s="14">
        <f t="shared" si="30"/>
        <v>23983.965745732254</v>
      </c>
      <c r="D121" s="15">
        <f t="shared" si="31"/>
        <v>-0.022926543440107583</v>
      </c>
      <c r="E121" s="14">
        <f t="shared" si="32"/>
        <v>14969.325808625337</v>
      </c>
      <c r="F121" s="15">
        <f t="shared" si="33"/>
        <v>-0.06409158970182649</v>
      </c>
      <c r="G121" s="14">
        <f t="shared" si="34"/>
        <v>5719.2489892183285</v>
      </c>
      <c r="H121" s="15">
        <f t="shared" si="35"/>
        <v>0.25473735295157707</v>
      </c>
      <c r="I121" s="14">
        <f t="shared" si="36"/>
        <v>3295.390947888589</v>
      </c>
      <c r="J121" s="12">
        <f t="shared" si="37"/>
        <v>-0.174951530896867</v>
      </c>
      <c r="K121" s="6"/>
      <c r="L121" s="6"/>
      <c r="M121" s="6"/>
      <c r="N121" s="6"/>
      <c r="O121" s="6"/>
      <c r="P121" s="6"/>
      <c r="Q121" s="6"/>
      <c r="R121" s="6"/>
    </row>
    <row r="122" spans="1:18" ht="11.25">
      <c r="A122" s="22" t="s">
        <v>20</v>
      </c>
      <c r="B122" s="6"/>
      <c r="C122" s="14">
        <f t="shared" si="30"/>
        <v>28502.975252825698</v>
      </c>
      <c r="D122" s="15">
        <f t="shared" si="31"/>
        <v>0.1611716280688511</v>
      </c>
      <c r="E122" s="14">
        <f t="shared" si="32"/>
        <v>17331.5499107674</v>
      </c>
      <c r="F122" s="15">
        <f t="shared" si="33"/>
        <v>0.08359878944203114</v>
      </c>
      <c r="G122" s="14">
        <f t="shared" si="34"/>
        <v>7827.2676977989295</v>
      </c>
      <c r="H122" s="15">
        <f t="shared" si="35"/>
        <v>0.7172123770960197</v>
      </c>
      <c r="I122" s="14">
        <f t="shared" si="36"/>
        <v>3344.157644259369</v>
      </c>
      <c r="J122" s="12">
        <f t="shared" si="37"/>
        <v>-0.16274208782313748</v>
      </c>
      <c r="K122" s="6"/>
      <c r="L122" s="6"/>
      <c r="M122" s="6"/>
      <c r="N122" s="6"/>
      <c r="O122" s="6"/>
      <c r="P122" s="6"/>
      <c r="Q122" s="6"/>
      <c r="R122" s="6"/>
    </row>
    <row r="123" spans="1:18" ht="11.25">
      <c r="A123" s="23" t="s">
        <v>21</v>
      </c>
      <c r="B123" s="6"/>
      <c r="C123" s="14">
        <f t="shared" si="30"/>
        <v>22958.69220328759</v>
      </c>
      <c r="D123" s="15">
        <f t="shared" si="31"/>
        <v>-0.06469476370259997</v>
      </c>
      <c r="E123" s="14">
        <f t="shared" si="32"/>
        <v>16580.66641532197</v>
      </c>
      <c r="F123" s="15">
        <f t="shared" si="33"/>
        <v>0.036652241045273204</v>
      </c>
      <c r="G123" s="14">
        <f t="shared" si="34"/>
        <v>2043.1054139647113</v>
      </c>
      <c r="H123" s="15">
        <f t="shared" si="35"/>
        <v>-0.551766205011912</v>
      </c>
      <c r="I123" s="14">
        <f t="shared" si="36"/>
        <v>4334.920374000905</v>
      </c>
      <c r="J123" s="12">
        <f t="shared" si="37"/>
        <v>0.08530959598130905</v>
      </c>
      <c r="K123" s="6"/>
      <c r="L123" s="6"/>
      <c r="M123" s="6"/>
      <c r="N123" s="6"/>
      <c r="O123" s="6"/>
      <c r="P123" s="6"/>
      <c r="Q123" s="6"/>
      <c r="R123" s="6"/>
    </row>
    <row r="124" spans="1:18" ht="11.25">
      <c r="A124" s="22" t="s">
        <v>22</v>
      </c>
      <c r="B124" s="6"/>
      <c r="C124" s="14">
        <f t="shared" si="30"/>
        <v>21254.148089751365</v>
      </c>
      <c r="D124" s="15">
        <f t="shared" si="31"/>
        <v>-0.13413552368900916</v>
      </c>
      <c r="E124" s="14">
        <f t="shared" si="32"/>
        <v>15137.97101273499</v>
      </c>
      <c r="F124" s="15">
        <f t="shared" si="33"/>
        <v>-0.05354759681259891</v>
      </c>
      <c r="G124" s="14">
        <f t="shared" si="34"/>
        <v>2643.109884778654</v>
      </c>
      <c r="H124" s="15">
        <f t="shared" si="35"/>
        <v>-0.4201321350689119</v>
      </c>
      <c r="I124" s="14">
        <f t="shared" si="36"/>
        <v>3473.06719223772</v>
      </c>
      <c r="J124" s="12">
        <f t="shared" si="37"/>
        <v>-0.1304677304269506</v>
      </c>
      <c r="K124" s="6"/>
      <c r="L124" s="6"/>
      <c r="M124" s="6"/>
      <c r="N124" s="6"/>
      <c r="O124" s="6"/>
      <c r="P124" s="6"/>
      <c r="Q124" s="6"/>
      <c r="R124" s="6"/>
    </row>
    <row r="125" spans="1:18" ht="11.25">
      <c r="A125" s="23" t="s">
        <v>23</v>
      </c>
      <c r="B125" s="6"/>
      <c r="C125" s="14">
        <f t="shared" si="30"/>
        <v>24882.73488750339</v>
      </c>
      <c r="D125" s="15">
        <f t="shared" si="31"/>
        <v>0.013688063222927482</v>
      </c>
      <c r="E125" s="14">
        <f t="shared" si="32"/>
        <v>17583.93033342369</v>
      </c>
      <c r="F125" s="15">
        <f t="shared" si="33"/>
        <v>0.09937805453241544</v>
      </c>
      <c r="G125" s="14">
        <f t="shared" si="34"/>
        <v>3674.8674437516943</v>
      </c>
      <c r="H125" s="15">
        <f t="shared" si="35"/>
        <v>-0.19377641058933304</v>
      </c>
      <c r="I125" s="14">
        <f t="shared" si="36"/>
        <v>3623.937110328002</v>
      </c>
      <c r="J125" s="12">
        <f t="shared" si="37"/>
        <v>-0.0926952788658224</v>
      </c>
      <c r="K125" s="6"/>
      <c r="L125" s="6"/>
      <c r="M125" s="6"/>
      <c r="N125" s="6"/>
      <c r="O125" s="6"/>
      <c r="P125" s="6"/>
      <c r="Q125" s="6"/>
      <c r="R125" s="6"/>
    </row>
    <row r="126" spans="1:18" ht="11.25">
      <c r="A126" s="22" t="s">
        <v>24</v>
      </c>
      <c r="B126" s="6"/>
      <c r="C126" s="14">
        <f t="shared" si="30"/>
        <v>23048.024090580584</v>
      </c>
      <c r="D126" s="15">
        <f t="shared" si="31"/>
        <v>-0.06105550667464499</v>
      </c>
      <c r="E126" s="14">
        <f t="shared" si="32"/>
        <v>13848.280655263794</v>
      </c>
      <c r="F126" s="15">
        <f t="shared" si="33"/>
        <v>-0.13418129185464667</v>
      </c>
      <c r="G126" s="14">
        <f t="shared" si="34"/>
        <v>5841.653336545411</v>
      </c>
      <c r="H126" s="15">
        <f t="shared" si="35"/>
        <v>0.2815914568810407</v>
      </c>
      <c r="I126" s="14">
        <f t="shared" si="36"/>
        <v>3358.0900987713803</v>
      </c>
      <c r="J126" s="12">
        <f t="shared" si="37"/>
        <v>-0.15925389766671638</v>
      </c>
      <c r="K126" s="6"/>
      <c r="L126" s="6"/>
      <c r="M126" s="6"/>
      <c r="N126" s="6"/>
      <c r="O126" s="6"/>
      <c r="P126" s="6"/>
      <c r="Q126" s="6"/>
      <c r="R126" s="6"/>
    </row>
    <row r="127" spans="1:18" ht="11.25">
      <c r="A127" s="23" t="s">
        <v>25</v>
      </c>
      <c r="B127" s="6"/>
      <c r="C127" s="14">
        <f t="shared" si="30"/>
        <v>22988.39971631206</v>
      </c>
      <c r="D127" s="15">
        <f t="shared" si="31"/>
        <v>-0.06348452087852563</v>
      </c>
      <c r="E127" s="14">
        <f t="shared" si="32"/>
        <v>16229.435460992907</v>
      </c>
      <c r="F127" s="15">
        <f t="shared" si="33"/>
        <v>0.014692667961212491</v>
      </c>
      <c r="G127" s="14">
        <f t="shared" si="34"/>
        <v>3631.028085106383</v>
      </c>
      <c r="H127" s="15">
        <f t="shared" si="35"/>
        <v>-0.2033942609269227</v>
      </c>
      <c r="I127" s="14">
        <f t="shared" si="36"/>
        <v>3127.9361702127662</v>
      </c>
      <c r="J127" s="12">
        <f t="shared" si="37"/>
        <v>-0.21687624033201414</v>
      </c>
      <c r="K127" s="6"/>
      <c r="L127" s="6"/>
      <c r="M127" s="6"/>
      <c r="N127" s="6"/>
      <c r="O127" s="6"/>
      <c r="P127" s="6"/>
      <c r="Q127" s="6"/>
      <c r="R127" s="6"/>
    </row>
    <row r="128" spans="1:18" ht="11.25">
      <c r="A128" s="22" t="s">
        <v>26</v>
      </c>
      <c r="B128" s="6"/>
      <c r="C128" s="14">
        <f t="shared" si="30"/>
        <v>24377.67032967033</v>
      </c>
      <c r="D128" s="15">
        <f t="shared" si="31"/>
        <v>-0.0068875654508107065</v>
      </c>
      <c r="E128" s="14">
        <f t="shared" si="32"/>
        <v>15456.289377289377</v>
      </c>
      <c r="F128" s="15">
        <f t="shared" si="33"/>
        <v>-0.0336457763600605</v>
      </c>
      <c r="G128" s="14">
        <f t="shared" si="34"/>
        <v>5635.933066933067</v>
      </c>
      <c r="H128" s="15">
        <f t="shared" si="35"/>
        <v>0.2364587992491589</v>
      </c>
      <c r="I128" s="14">
        <f t="shared" si="36"/>
        <v>3285.4478854478857</v>
      </c>
      <c r="J128" s="12">
        <f t="shared" si="37"/>
        <v>-0.1774409194321348</v>
      </c>
      <c r="K128" s="6"/>
      <c r="L128" s="6"/>
      <c r="M128" s="6"/>
      <c r="N128" s="6"/>
      <c r="O128" s="6"/>
      <c r="P128" s="6"/>
      <c r="Q128" s="6"/>
      <c r="R128" s="6"/>
    </row>
    <row r="129" spans="1:18" ht="11.25">
      <c r="A129" s="23" t="s">
        <v>27</v>
      </c>
      <c r="B129" s="6"/>
      <c r="C129" s="14">
        <f t="shared" si="30"/>
        <v>21799.516920788396</v>
      </c>
      <c r="D129" s="15">
        <f t="shared" si="31"/>
        <v>-0.11191795489781797</v>
      </c>
      <c r="E129" s="14">
        <f t="shared" si="32"/>
        <v>14811.722945332838</v>
      </c>
      <c r="F129" s="15">
        <f t="shared" si="33"/>
        <v>-0.07394519614531325</v>
      </c>
      <c r="G129" s="14">
        <f t="shared" si="34"/>
        <v>3219.1100780959464</v>
      </c>
      <c r="H129" s="15">
        <f t="shared" si="35"/>
        <v>-0.29376432712332445</v>
      </c>
      <c r="I129" s="14">
        <f t="shared" si="36"/>
        <v>3768.683897359613</v>
      </c>
      <c r="J129" s="12">
        <f t="shared" si="37"/>
        <v>-0.05645584113703195</v>
      </c>
      <c r="K129" s="6"/>
      <c r="L129" s="6"/>
      <c r="M129" s="6"/>
      <c r="N129" s="6"/>
      <c r="O129" s="6"/>
      <c r="P129" s="6"/>
      <c r="Q129" s="6"/>
      <c r="R129" s="6"/>
    </row>
    <row r="130" spans="1:18" ht="11.25">
      <c r="A130" s="22" t="s">
        <v>28</v>
      </c>
      <c r="B130" s="6"/>
      <c r="C130" s="14">
        <f t="shared" si="30"/>
        <v>20000.18964865886</v>
      </c>
      <c r="D130" s="15">
        <f t="shared" si="31"/>
        <v>-0.18522004913446122</v>
      </c>
      <c r="E130" s="14">
        <f t="shared" si="32"/>
        <v>13696.621458254627</v>
      </c>
      <c r="F130" s="15">
        <f t="shared" si="33"/>
        <v>-0.1436632898948097</v>
      </c>
      <c r="G130" s="14">
        <f t="shared" si="34"/>
        <v>3328.24593879864</v>
      </c>
      <c r="H130" s="15">
        <f t="shared" si="35"/>
        <v>-0.26982117633056535</v>
      </c>
      <c r="I130" s="14">
        <f t="shared" si="36"/>
        <v>2975.322251605591</v>
      </c>
      <c r="J130" s="12">
        <f t="shared" si="37"/>
        <v>-0.25508532747882284</v>
      </c>
      <c r="K130" s="6"/>
      <c r="L130" s="6"/>
      <c r="M130" s="6"/>
      <c r="N130" s="6"/>
      <c r="O130" s="6"/>
      <c r="P130" s="6"/>
      <c r="Q130" s="6"/>
      <c r="R130" s="6"/>
    </row>
    <row r="131" spans="1:18" ht="11.25">
      <c r="A131" s="23" t="s">
        <v>29</v>
      </c>
      <c r="B131" s="6"/>
      <c r="C131" s="14">
        <f t="shared" si="30"/>
        <v>45759.106690777575</v>
      </c>
      <c r="D131" s="15">
        <f t="shared" si="31"/>
        <v>0.8641624582626297</v>
      </c>
      <c r="E131" s="14">
        <f t="shared" si="32"/>
        <v>16502.196202531646</v>
      </c>
      <c r="F131" s="15">
        <f t="shared" si="33"/>
        <v>0.03174614620524796</v>
      </c>
      <c r="G131" s="14">
        <f t="shared" si="34"/>
        <v>14697.520795660037</v>
      </c>
      <c r="H131" s="15">
        <f t="shared" si="35"/>
        <v>2.2244667740226687</v>
      </c>
      <c r="I131" s="14">
        <f t="shared" si="36"/>
        <v>14559.389692585897</v>
      </c>
      <c r="J131" s="12">
        <f t="shared" si="37"/>
        <v>2.6451523861350483</v>
      </c>
      <c r="K131" s="6"/>
      <c r="L131" s="6"/>
      <c r="M131" s="6"/>
      <c r="N131" s="6"/>
      <c r="O131" s="6"/>
      <c r="P131" s="6"/>
      <c r="Q131" s="6"/>
      <c r="R131" s="6"/>
    </row>
    <row r="132" spans="1:18" ht="11.25">
      <c r="A132" s="22" t="s">
        <v>30</v>
      </c>
      <c r="B132" s="6"/>
      <c r="C132" s="14">
        <f t="shared" si="30"/>
        <v>65951.23966942148</v>
      </c>
      <c r="D132" s="15">
        <f t="shared" si="31"/>
        <v>1.6867619138289487</v>
      </c>
      <c r="E132" s="14">
        <f t="shared" si="32"/>
        <v>18725.80681818182</v>
      </c>
      <c r="F132" s="15">
        <f t="shared" si="33"/>
        <v>0.17077016792947064</v>
      </c>
      <c r="G132" s="14">
        <f t="shared" si="34"/>
        <v>9621.868801652892</v>
      </c>
      <c r="H132" s="15">
        <f t="shared" si="35"/>
        <v>1.1109271887607335</v>
      </c>
      <c r="I132" s="14">
        <f t="shared" si="36"/>
        <v>37603.56404958677</v>
      </c>
      <c r="J132" s="12">
        <f t="shared" si="37"/>
        <v>8.414592514982553</v>
      </c>
      <c r="K132" s="6"/>
      <c r="L132" s="6"/>
      <c r="M132" s="6"/>
      <c r="N132" s="6"/>
      <c r="O132" s="6"/>
      <c r="P132" s="6"/>
      <c r="Q132" s="6"/>
      <c r="R132" s="6"/>
    </row>
    <row r="133" spans="1:18" ht="11.25">
      <c r="A133" s="23" t="s">
        <v>31</v>
      </c>
      <c r="B133" s="6"/>
      <c r="C133" s="14">
        <f t="shared" si="30"/>
        <v>21128.76</v>
      </c>
      <c r="D133" s="15">
        <f t="shared" si="31"/>
        <v>-0.13924366033178315</v>
      </c>
      <c r="E133" s="14">
        <f t="shared" si="32"/>
        <v>15549.59341772152</v>
      </c>
      <c r="F133" s="15">
        <f t="shared" si="33"/>
        <v>-0.02781224469192567</v>
      </c>
      <c r="G133" s="14">
        <f t="shared" si="34"/>
        <v>2078.056202531646</v>
      </c>
      <c r="H133" s="15">
        <f t="shared" si="35"/>
        <v>-0.5440984045694557</v>
      </c>
      <c r="I133" s="14">
        <f t="shared" si="36"/>
        <v>3501.1103797468354</v>
      </c>
      <c r="J133" s="12">
        <f t="shared" si="37"/>
        <v>-0.12344671553401598</v>
      </c>
      <c r="K133" s="6"/>
      <c r="L133" s="6"/>
      <c r="M133" s="6"/>
      <c r="N133" s="6"/>
      <c r="O133" s="6"/>
      <c r="P133" s="6"/>
      <c r="Q133" s="6"/>
      <c r="R133" s="6"/>
    </row>
    <row r="134" spans="1:18" ht="11.25">
      <c r="A134" s="22" t="s">
        <v>32</v>
      </c>
      <c r="B134" s="6"/>
      <c r="C134" s="14">
        <f t="shared" si="30"/>
        <v>24288.70241286863</v>
      </c>
      <c r="D134" s="15">
        <f t="shared" si="31"/>
        <v>-0.01051199482641707</v>
      </c>
      <c r="E134" s="14">
        <f t="shared" si="32"/>
        <v>17972.162645218945</v>
      </c>
      <c r="F134" s="15">
        <f t="shared" si="33"/>
        <v>0.12365101714969762</v>
      </c>
      <c r="G134" s="14">
        <f t="shared" si="34"/>
        <v>1409.7417336907954</v>
      </c>
      <c r="H134" s="15">
        <f t="shared" si="35"/>
        <v>-0.6907189012733799</v>
      </c>
      <c r="I134" s="14">
        <f t="shared" si="36"/>
        <v>4906.798033958892</v>
      </c>
      <c r="J134" s="12">
        <f t="shared" si="37"/>
        <v>0.22848738439057992</v>
      </c>
      <c r="K134" s="6"/>
      <c r="L134" s="6"/>
      <c r="M134" s="6"/>
      <c r="N134" s="6"/>
      <c r="O134" s="6"/>
      <c r="P134" s="6"/>
      <c r="Q134" s="6"/>
      <c r="R134" s="6"/>
    </row>
    <row r="135" spans="1:18" ht="11.25">
      <c r="A135" s="23" t="s">
        <v>33</v>
      </c>
      <c r="B135" s="6"/>
      <c r="C135" s="14">
        <f t="shared" si="30"/>
        <v>29439.217564870258</v>
      </c>
      <c r="D135" s="15">
        <f t="shared" si="31"/>
        <v>0.1993128396476651</v>
      </c>
      <c r="E135" s="14">
        <f t="shared" si="32"/>
        <v>22538.560878243516</v>
      </c>
      <c r="F135" s="15">
        <f t="shared" si="33"/>
        <v>0.4091502150224493</v>
      </c>
      <c r="G135" s="14">
        <f t="shared" si="34"/>
        <v>2036.9481037924152</v>
      </c>
      <c r="H135" s="15">
        <f t="shared" si="35"/>
        <v>-0.5531170479427676</v>
      </c>
      <c r="I135" s="14">
        <f t="shared" si="36"/>
        <v>4863.7085828343315</v>
      </c>
      <c r="J135" s="12">
        <f t="shared" si="37"/>
        <v>0.21769932122994318</v>
      </c>
      <c r="K135" s="6"/>
      <c r="L135" s="6"/>
      <c r="M135" s="6"/>
      <c r="N135" s="6"/>
      <c r="O135" s="6"/>
      <c r="P135" s="6"/>
      <c r="Q135" s="6"/>
      <c r="R135" s="6"/>
    </row>
    <row r="136" spans="1:18" ht="11.25">
      <c r="A136" s="22" t="s">
        <v>34</v>
      </c>
      <c r="B136" s="6"/>
      <c r="C136" s="14">
        <f t="shared" si="30"/>
        <v>24938.379746835442</v>
      </c>
      <c r="D136" s="15">
        <f t="shared" si="31"/>
        <v>0.015954957514878743</v>
      </c>
      <c r="E136" s="14">
        <f t="shared" si="32"/>
        <v>14993.52848101266</v>
      </c>
      <c r="F136" s="15">
        <f t="shared" si="33"/>
        <v>-0.06257839632701634</v>
      </c>
      <c r="G136" s="14">
        <f t="shared" si="34"/>
        <v>3584.3354430379745</v>
      </c>
      <c r="H136" s="15">
        <f t="shared" si="35"/>
        <v>-0.2136380887829359</v>
      </c>
      <c r="I136" s="14">
        <f t="shared" si="36"/>
        <v>6360.515822784811</v>
      </c>
      <c r="J136" s="12">
        <f t="shared" si="37"/>
        <v>0.5924465185707848</v>
      </c>
      <c r="K136" s="6"/>
      <c r="L136" s="6"/>
      <c r="M136" s="6"/>
      <c r="N136" s="6"/>
      <c r="O136" s="6"/>
      <c r="P136" s="6"/>
      <c r="Q136" s="6"/>
      <c r="R136" s="6"/>
    </row>
    <row r="137" spans="1:18" ht="11.25">
      <c r="A137" s="23"/>
      <c r="B137" s="6"/>
      <c r="C137" s="9"/>
      <c r="D137" s="12"/>
      <c r="E137" s="9"/>
      <c r="F137" s="12"/>
      <c r="G137" s="9"/>
      <c r="H137" s="12"/>
      <c r="I137" s="9"/>
      <c r="J137" s="12"/>
      <c r="K137" s="6"/>
      <c r="L137" s="6"/>
      <c r="M137" s="6"/>
      <c r="N137" s="6"/>
      <c r="O137" s="6"/>
      <c r="P137" s="6"/>
      <c r="Q137" s="6"/>
      <c r="R137" s="6"/>
    </row>
    <row r="138" spans="1:18" ht="12">
      <c r="A138" s="25" t="s">
        <v>1</v>
      </c>
      <c r="B138" s="30"/>
      <c r="C138" s="33">
        <f>C54</f>
        <v>24546.737591435216</v>
      </c>
      <c r="D138" s="34">
        <f>C138/italia1-1</f>
        <v>0</v>
      </c>
      <c r="E138" s="33">
        <f>G54+H54+I54+K54+L54</f>
        <v>15994.434544995936</v>
      </c>
      <c r="F138" s="34">
        <f>E138/italia2-1</f>
        <v>0</v>
      </c>
      <c r="G138" s="33">
        <f>M54</f>
        <v>4558.124435974328</v>
      </c>
      <c r="H138" s="34">
        <f>G138/italia3-1</f>
        <v>0</v>
      </c>
      <c r="I138" s="33">
        <f>E54+J54+O54+P54+Q54+R54</f>
        <v>3994.1786104649536</v>
      </c>
      <c r="J138" s="34">
        <f>I138/italia4-1</f>
        <v>0</v>
      </c>
      <c r="K138" s="6"/>
      <c r="L138" s="6"/>
      <c r="M138" s="6"/>
      <c r="N138" s="6"/>
      <c r="O138" s="6"/>
      <c r="P138" s="6"/>
      <c r="Q138" s="6"/>
      <c r="R138" s="6"/>
    </row>
    <row r="139" spans="1:18" ht="11.25">
      <c r="A139" s="23" t="s">
        <v>39</v>
      </c>
      <c r="B139" s="6"/>
      <c r="C139" s="9">
        <f>_xlfn.STDEV.P(C116:C136)</f>
        <v>10135.061163930857</v>
      </c>
      <c r="D139" s="6"/>
      <c r="E139" s="9">
        <f>_xlfn.STDEV.P(E116:E136)</f>
        <v>1872.5636654031725</v>
      </c>
      <c r="F139" s="6"/>
      <c r="G139" s="9">
        <f>_xlfn.STDEV.P(G116:G136)</f>
        <v>3054.4072861362924</v>
      </c>
      <c r="H139" s="6"/>
      <c r="I139" s="9">
        <f>_xlfn.STDEV.P(I116:I136)</f>
        <v>7479.762585573864</v>
      </c>
      <c r="J139" s="16"/>
      <c r="K139" s="6"/>
      <c r="L139" s="6"/>
      <c r="M139" s="6"/>
      <c r="N139" s="6"/>
      <c r="O139" s="6"/>
      <c r="P139" s="6"/>
      <c r="Q139" s="6"/>
      <c r="R139" s="6"/>
    </row>
    <row r="140" spans="1:18" ht="11.25">
      <c r="A140" s="24"/>
      <c r="B140" s="6"/>
      <c r="C140" s="9"/>
      <c r="D140" s="6"/>
      <c r="E140" s="9"/>
      <c r="F140" s="6"/>
      <c r="G140" s="9"/>
      <c r="H140" s="6"/>
      <c r="I140" s="9"/>
      <c r="J140" s="12"/>
      <c r="K140" s="6"/>
      <c r="L140" s="6"/>
      <c r="M140" s="6"/>
      <c r="N140" s="6"/>
      <c r="O140" s="6"/>
      <c r="P140" s="6"/>
      <c r="Q140" s="6"/>
      <c r="R140" s="6"/>
    </row>
    <row r="141" spans="1:18" ht="11.25">
      <c r="A141" s="22" t="s">
        <v>40</v>
      </c>
      <c r="B141" s="6"/>
      <c r="C141" s="9">
        <f>MEDIAN(C116:C136)</f>
        <v>24288.70241286863</v>
      </c>
      <c r="D141" s="17"/>
      <c r="E141" s="9">
        <f>MEDIAN(E116:E136)</f>
        <v>16189.863782584582</v>
      </c>
      <c r="F141" s="17"/>
      <c r="G141" s="9">
        <f>MEDIAN(G116:G136)</f>
        <v>3631.028085106383</v>
      </c>
      <c r="H141" s="17"/>
      <c r="I141" s="9">
        <f>MEDIAN(I116:I136)</f>
        <v>3526.5696296296296</v>
      </c>
      <c r="J141" s="16"/>
      <c r="K141" s="6"/>
      <c r="L141" s="6"/>
      <c r="M141" s="6"/>
      <c r="N141" s="6"/>
      <c r="O141" s="6"/>
      <c r="P141" s="6"/>
      <c r="Q141" s="6"/>
      <c r="R141" s="6"/>
    </row>
    <row r="142" spans="1:18" ht="11.2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="38" customFormat="1" ht="11.25">
      <c r="A143" s="37"/>
    </row>
    <row r="146" spans="5:6" ht="12.75">
      <c r="E146" s="57" t="s">
        <v>44</v>
      </c>
      <c r="F146" s="58"/>
    </row>
    <row r="147" spans="5:6" ht="11.25">
      <c r="E147" s="6"/>
      <c r="F147" s="6"/>
    </row>
    <row r="148" spans="1:13" ht="48">
      <c r="A148" s="53" t="s">
        <v>43</v>
      </c>
      <c r="B148" s="54"/>
      <c r="C148" s="31"/>
      <c r="E148" s="39"/>
      <c r="F148" s="47" t="s">
        <v>41</v>
      </c>
      <c r="H148" s="55" t="s">
        <v>45</v>
      </c>
      <c r="I148" s="56"/>
      <c r="J148" s="31"/>
      <c r="K148" s="53" t="s">
        <v>46</v>
      </c>
      <c r="L148" s="59"/>
      <c r="M148" s="59"/>
    </row>
    <row r="149" spans="1:13" ht="12">
      <c r="A149" s="24"/>
      <c r="B149" s="6"/>
      <c r="E149" s="6"/>
      <c r="F149" s="6"/>
      <c r="H149" s="6"/>
      <c r="I149" s="6"/>
      <c r="K149" s="6"/>
      <c r="L149" s="6"/>
      <c r="M149" s="48" t="s">
        <v>50</v>
      </c>
    </row>
    <row r="150" spans="1:13" ht="11.25">
      <c r="A150" s="22" t="s">
        <v>14</v>
      </c>
      <c r="B150" s="6">
        <v>14870</v>
      </c>
      <c r="E150" s="6" t="s">
        <v>14</v>
      </c>
      <c r="F150" s="6">
        <v>10103969</v>
      </c>
      <c r="H150" s="6" t="s">
        <v>14</v>
      </c>
      <c r="I150" s="6">
        <f aca="true" t="shared" si="38" ref="I150:I159">B150/F150*100000</f>
        <v>147.16988937713487</v>
      </c>
      <c r="K150" s="6" t="s">
        <v>14</v>
      </c>
      <c r="L150" s="49">
        <f aca="true" t="shared" si="39" ref="L150:L170">C3/F150</f>
        <v>36.83291625300909</v>
      </c>
      <c r="M150" s="12">
        <f aca="true" t="shared" si="40" ref="M150:M170">L150/Italia5-1</f>
        <v>-0.15549454392088768</v>
      </c>
    </row>
    <row r="151" spans="1:13" ht="11.25">
      <c r="A151" s="23" t="s">
        <v>15</v>
      </c>
      <c r="B151" s="6">
        <v>8100</v>
      </c>
      <c r="E151" s="6" t="s">
        <v>15</v>
      </c>
      <c r="F151" s="6">
        <v>5865544</v>
      </c>
      <c r="H151" s="6" t="s">
        <v>15</v>
      </c>
      <c r="I151" s="41">
        <f t="shared" si="38"/>
        <v>138.0946081045509</v>
      </c>
      <c r="K151" s="6" t="s">
        <v>15</v>
      </c>
      <c r="L151" s="49">
        <f t="shared" si="39"/>
        <v>33.85158051836283</v>
      </c>
      <c r="M151" s="12">
        <f t="shared" si="40"/>
        <v>-0.22385063815512318</v>
      </c>
    </row>
    <row r="152" spans="1:13" ht="11.25">
      <c r="A152" s="22" t="s">
        <v>16</v>
      </c>
      <c r="B152" s="6">
        <v>9359</v>
      </c>
      <c r="E152" s="6" t="s">
        <v>16</v>
      </c>
      <c r="F152" s="6">
        <v>5785861</v>
      </c>
      <c r="H152" s="6" t="s">
        <v>16</v>
      </c>
      <c r="I152" s="6">
        <f t="shared" si="38"/>
        <v>161.75639200457806</v>
      </c>
      <c r="K152" s="6" t="s">
        <v>16</v>
      </c>
      <c r="L152" s="49">
        <f t="shared" si="39"/>
        <v>34.48636166682884</v>
      </c>
      <c r="M152" s="12">
        <f t="shared" si="40"/>
        <v>-0.20929636991273504</v>
      </c>
    </row>
    <row r="153" spans="1:13" ht="11.25">
      <c r="A153" s="23" t="s">
        <v>17</v>
      </c>
      <c r="B153" s="6">
        <v>9015</v>
      </c>
      <c r="E153" s="6" t="s">
        <v>17</v>
      </c>
      <c r="F153" s="6">
        <v>4968410</v>
      </c>
      <c r="H153" s="6" t="s">
        <v>17</v>
      </c>
      <c r="I153" s="6">
        <f t="shared" si="38"/>
        <v>181.44637821757868</v>
      </c>
      <c r="K153" s="6" t="s">
        <v>17</v>
      </c>
      <c r="L153" s="49">
        <f t="shared" si="39"/>
        <v>42.29259622293651</v>
      </c>
      <c r="M153" s="12">
        <f t="shared" si="40"/>
        <v>-0.030314949359925514</v>
      </c>
    </row>
    <row r="154" spans="1:13" ht="11.25">
      <c r="A154" s="22" t="s">
        <v>18</v>
      </c>
      <c r="B154" s="6">
        <v>7825</v>
      </c>
      <c r="E154" s="6" t="s">
        <v>18</v>
      </c>
      <c r="F154" s="6">
        <v>4907704</v>
      </c>
      <c r="H154" s="6" t="s">
        <v>18</v>
      </c>
      <c r="I154" s="6">
        <f t="shared" si="38"/>
        <v>159.44319380304924</v>
      </c>
      <c r="K154" s="6" t="s">
        <v>18</v>
      </c>
      <c r="L154" s="49">
        <f t="shared" si="39"/>
        <v>42.245131939497576</v>
      </c>
      <c r="M154" s="12">
        <f t="shared" si="40"/>
        <v>-0.03140321090451037</v>
      </c>
    </row>
    <row r="155" spans="1:13" ht="11.25">
      <c r="A155" s="23" t="s">
        <v>19</v>
      </c>
      <c r="B155" s="6">
        <v>8904</v>
      </c>
      <c r="E155" s="6" t="s">
        <v>19</v>
      </c>
      <c r="F155" s="6">
        <v>4467118</v>
      </c>
      <c r="H155" s="6" t="s">
        <v>19</v>
      </c>
      <c r="I155" s="6">
        <f t="shared" si="38"/>
        <v>199.3231430197277</v>
      </c>
      <c r="K155" s="6" t="s">
        <v>19</v>
      </c>
      <c r="L155" s="49">
        <f t="shared" si="39"/>
        <v>47.80559434516841</v>
      </c>
      <c r="M155" s="12">
        <f t="shared" si="40"/>
        <v>0.09608712430695077</v>
      </c>
    </row>
    <row r="156" spans="1:13" ht="11.25">
      <c r="A156" s="22" t="s">
        <v>20</v>
      </c>
      <c r="B156" s="6">
        <v>8405</v>
      </c>
      <c r="E156" s="6" t="s">
        <v>20</v>
      </c>
      <c r="F156" s="6">
        <v>4341375</v>
      </c>
      <c r="H156" s="6" t="s">
        <v>20</v>
      </c>
      <c r="I156" s="6">
        <f t="shared" si="38"/>
        <v>193.6022573493421</v>
      </c>
      <c r="K156" s="6" t="s">
        <v>20</v>
      </c>
      <c r="L156" s="49">
        <f t="shared" si="39"/>
        <v>55.1824035011949</v>
      </c>
      <c r="M156" s="12">
        <f t="shared" si="40"/>
        <v>0.26522267518013964</v>
      </c>
    </row>
    <row r="157" spans="1:13" ht="11.25">
      <c r="A157" s="23" t="s">
        <v>21</v>
      </c>
      <c r="B157" s="6">
        <v>6631</v>
      </c>
      <c r="E157" s="6" t="s">
        <v>21</v>
      </c>
      <c r="F157" s="6">
        <v>4008296</v>
      </c>
      <c r="H157" s="6" t="s">
        <v>21</v>
      </c>
      <c r="I157" s="6">
        <f t="shared" si="38"/>
        <v>165.43189425132275</v>
      </c>
      <c r="K157" s="6" t="s">
        <v>21</v>
      </c>
      <c r="L157" s="49">
        <f t="shared" si="39"/>
        <v>37.980999407229405</v>
      </c>
      <c r="M157" s="12">
        <f t="shared" si="40"/>
        <v>-0.12917128238190034</v>
      </c>
    </row>
    <row r="158" spans="1:13" ht="11.25">
      <c r="A158" s="22" t="s">
        <v>22</v>
      </c>
      <c r="B158" s="6">
        <v>8245</v>
      </c>
      <c r="E158" s="6" t="s">
        <v>22</v>
      </c>
      <c r="F158" s="6">
        <v>3722729</v>
      </c>
      <c r="H158" s="6" t="s">
        <v>22</v>
      </c>
      <c r="I158" s="6">
        <f t="shared" si="38"/>
        <v>221.477308716267</v>
      </c>
      <c r="K158" s="6" t="s">
        <v>22</v>
      </c>
      <c r="L158" s="49">
        <f t="shared" si="39"/>
        <v>47.0731151797512</v>
      </c>
      <c r="M158" s="12">
        <f t="shared" si="40"/>
        <v>0.07929283499762763</v>
      </c>
    </row>
    <row r="159" spans="1:13" ht="11.25">
      <c r="A159" s="23" t="s">
        <v>23</v>
      </c>
      <c r="B159" s="6">
        <v>3689</v>
      </c>
      <c r="E159" s="6" t="s">
        <v>23</v>
      </c>
      <c r="F159" s="6">
        <v>1924701</v>
      </c>
      <c r="H159" s="6" t="s">
        <v>23</v>
      </c>
      <c r="I159" s="6">
        <f t="shared" si="38"/>
        <v>191.666134116416</v>
      </c>
      <c r="K159" s="6" t="s">
        <v>23</v>
      </c>
      <c r="L159" s="49">
        <f t="shared" si="39"/>
        <v>47.69177602131448</v>
      </c>
      <c r="M159" s="12">
        <f t="shared" si="40"/>
        <v>0.0934774966891927</v>
      </c>
    </row>
    <row r="160" spans="1:13" ht="11.25">
      <c r="A160" s="22" t="s">
        <v>24</v>
      </c>
      <c r="B160" s="6">
        <v>4151</v>
      </c>
      <c r="E160" s="6" t="s">
        <v>24</v>
      </c>
      <c r="F160" s="6">
        <v>1630474</v>
      </c>
      <c r="H160" s="6" t="s">
        <v>24</v>
      </c>
      <c r="I160" s="41">
        <f>$B$160/$F$160*100000</f>
        <v>254.5885429635799</v>
      </c>
      <c r="K160" s="6" t="s">
        <v>24</v>
      </c>
      <c r="L160" s="49">
        <f t="shared" si="39"/>
        <v>58.677628714103996</v>
      </c>
      <c r="M160" s="12">
        <f t="shared" si="40"/>
        <v>0.345361232286268</v>
      </c>
    </row>
    <row r="161" spans="1:13" ht="11.25">
      <c r="A161" s="23" t="s">
        <v>25</v>
      </c>
      <c r="B161" s="6">
        <v>3525</v>
      </c>
      <c r="E161" s="6" t="s">
        <v>25</v>
      </c>
      <c r="F161" s="6">
        <v>1543127</v>
      </c>
      <c r="H161" s="6" t="s">
        <v>25</v>
      </c>
      <c r="I161" s="6">
        <f aca="true" t="shared" si="41" ref="I161:I170">B161/F161*100000</f>
        <v>228.43226772650596</v>
      </c>
      <c r="K161" s="6" t="s">
        <v>25</v>
      </c>
      <c r="L161" s="49">
        <f t="shared" si="39"/>
        <v>52.5129227860053</v>
      </c>
      <c r="M161" s="12">
        <f t="shared" si="40"/>
        <v>0.20401679581425003</v>
      </c>
    </row>
    <row r="162" spans="1:13" ht="11.25">
      <c r="A162" s="22" t="s">
        <v>26</v>
      </c>
      <c r="B162" s="6">
        <v>3003</v>
      </c>
      <c r="E162" s="6" t="s">
        <v>26</v>
      </c>
      <c r="F162" s="6">
        <v>1518400</v>
      </c>
      <c r="H162" s="6" t="s">
        <v>26</v>
      </c>
      <c r="I162" s="6">
        <f t="shared" si="41"/>
        <v>197.77397260273972</v>
      </c>
      <c r="K162" s="6" t="s">
        <v>26</v>
      </c>
      <c r="L162" s="49">
        <f t="shared" si="39"/>
        <v>48.212687038988406</v>
      </c>
      <c r="M162" s="12">
        <f t="shared" si="40"/>
        <v>0.10542094948384939</v>
      </c>
    </row>
    <row r="163" spans="1:13" ht="11.25">
      <c r="A163" s="23" t="s">
        <v>27</v>
      </c>
      <c r="B163" s="6">
        <v>2689</v>
      </c>
      <c r="E163" s="6" t="s">
        <v>27</v>
      </c>
      <c r="F163" s="6">
        <v>1305770</v>
      </c>
      <c r="H163" s="6" t="s">
        <v>27</v>
      </c>
      <c r="I163" s="6">
        <f t="shared" si="41"/>
        <v>205.93213199874404</v>
      </c>
      <c r="K163" s="6" t="s">
        <v>27</v>
      </c>
      <c r="L163" s="49">
        <f t="shared" si="39"/>
        <v>44.892209960406504</v>
      </c>
      <c r="M163" s="12">
        <f t="shared" si="40"/>
        <v>0.02928901927267691</v>
      </c>
    </row>
    <row r="164" spans="1:13" ht="11.25">
      <c r="A164" s="22" t="s">
        <v>28</v>
      </c>
      <c r="B164" s="6">
        <v>2647</v>
      </c>
      <c r="E164" s="6" t="s">
        <v>28</v>
      </c>
      <c r="F164" s="6">
        <v>1211357</v>
      </c>
      <c r="H164" s="6" t="s">
        <v>28</v>
      </c>
      <c r="I164" s="6">
        <f t="shared" si="41"/>
        <v>218.51526841385325</v>
      </c>
      <c r="K164" s="6" t="s">
        <v>28</v>
      </c>
      <c r="L164" s="49">
        <f t="shared" si="39"/>
        <v>43.70346809404659</v>
      </c>
      <c r="M164" s="12">
        <f t="shared" si="40"/>
        <v>0.0020335343929369643</v>
      </c>
    </row>
    <row r="165" spans="1:13" ht="11.25">
      <c r="A165" s="23" t="s">
        <v>29</v>
      </c>
      <c r="B165" s="6">
        <v>1106</v>
      </c>
      <c r="E165" s="6" t="s">
        <v>29</v>
      </c>
      <c r="F165" s="6">
        <v>542739</v>
      </c>
      <c r="H165" s="6" t="s">
        <v>29</v>
      </c>
      <c r="I165" s="6">
        <f t="shared" si="41"/>
        <v>203.7811913276916</v>
      </c>
      <c r="K165" s="6" t="s">
        <v>29</v>
      </c>
      <c r="L165" s="49">
        <f t="shared" si="39"/>
        <v>93.24845275537598</v>
      </c>
      <c r="M165" s="12">
        <f t="shared" si="40"/>
        <v>1.138001416502472</v>
      </c>
    </row>
    <row r="166" spans="1:13" ht="11.25">
      <c r="A166" s="22" t="s">
        <v>30</v>
      </c>
      <c r="B166" s="6">
        <v>968</v>
      </c>
      <c r="E166" s="6" t="s">
        <v>30</v>
      </c>
      <c r="F166" s="6">
        <v>532080</v>
      </c>
      <c r="H166" s="6" t="s">
        <v>30</v>
      </c>
      <c r="I166" s="6">
        <f t="shared" si="41"/>
        <v>181.92752969478275</v>
      </c>
      <c r="K166" s="6" t="s">
        <v>30</v>
      </c>
      <c r="L166" s="49">
        <f t="shared" si="39"/>
        <v>119.98346113366411</v>
      </c>
      <c r="M166" s="12">
        <f t="shared" si="40"/>
        <v>1.7509819442645274</v>
      </c>
    </row>
    <row r="167" spans="1:13" ht="11.25">
      <c r="A167" s="23" t="s">
        <v>31</v>
      </c>
      <c r="B167" s="6">
        <v>1975</v>
      </c>
      <c r="E167" s="6" t="s">
        <v>31</v>
      </c>
      <c r="F167" s="6">
        <v>880285</v>
      </c>
      <c r="H167" s="6" t="s">
        <v>31</v>
      </c>
      <c r="I167" s="6">
        <f t="shared" si="41"/>
        <v>224.3591564095719</v>
      </c>
      <c r="K167" s="6" t="s">
        <v>31</v>
      </c>
      <c r="L167" s="49">
        <f t="shared" si="39"/>
        <v>47.40430769580306</v>
      </c>
      <c r="M167" s="12">
        <f t="shared" si="40"/>
        <v>0.08688642017283121</v>
      </c>
    </row>
    <row r="168" spans="1:13" ht="11.25">
      <c r="A168" s="22" t="s">
        <v>32</v>
      </c>
      <c r="B168" s="6">
        <v>1119</v>
      </c>
      <c r="E168" s="6" t="s">
        <v>32</v>
      </c>
      <c r="F168" s="6">
        <v>556934</v>
      </c>
      <c r="H168" s="6" t="s">
        <v>32</v>
      </c>
      <c r="I168" s="6">
        <f t="shared" si="41"/>
        <v>200.9214736396054</v>
      </c>
      <c r="K168" s="6" t="s">
        <v>32</v>
      </c>
      <c r="L168" s="49">
        <f t="shared" si="39"/>
        <v>48.80121881587405</v>
      </c>
      <c r="M168" s="12">
        <f t="shared" si="40"/>
        <v>0.11891481169236395</v>
      </c>
    </row>
    <row r="169" spans="1:13" ht="11.25">
      <c r="A169" s="23" t="s">
        <v>33</v>
      </c>
      <c r="B169" s="6">
        <v>501</v>
      </c>
      <c r="E169" s="6" t="s">
        <v>33</v>
      </c>
      <c r="F169" s="6">
        <v>302265</v>
      </c>
      <c r="H169" s="6" t="s">
        <v>33</v>
      </c>
      <c r="I169" s="6">
        <f t="shared" si="41"/>
        <v>165.74859808446232</v>
      </c>
      <c r="K169" s="6" t="s">
        <v>33</v>
      </c>
      <c r="L169" s="49">
        <f t="shared" si="39"/>
        <v>48.79509040080724</v>
      </c>
      <c r="M169" s="12">
        <f t="shared" si="40"/>
        <v>0.11877429933310646</v>
      </c>
    </row>
    <row r="170" spans="1:13" ht="11.25">
      <c r="A170" s="22" t="s">
        <v>34</v>
      </c>
      <c r="B170" s="6">
        <v>316</v>
      </c>
      <c r="E170" s="6" t="s">
        <v>34</v>
      </c>
      <c r="F170" s="6">
        <v>125501</v>
      </c>
      <c r="H170" s="6" t="s">
        <v>34</v>
      </c>
      <c r="I170" s="6">
        <f t="shared" si="41"/>
        <v>251.79082238388537</v>
      </c>
      <c r="K170" s="6" t="s">
        <v>34</v>
      </c>
      <c r="L170" s="49">
        <f t="shared" si="39"/>
        <v>62.79255145377328</v>
      </c>
      <c r="M170" s="12">
        <f t="shared" si="40"/>
        <v>0.4397082202120697</v>
      </c>
    </row>
    <row r="171" spans="1:13" ht="11.25">
      <c r="A171" s="23"/>
      <c r="B171" s="6"/>
      <c r="E171" s="6"/>
      <c r="F171" s="6"/>
      <c r="H171" s="6"/>
      <c r="I171" s="6"/>
      <c r="K171" s="6"/>
      <c r="L171" s="49"/>
      <c r="M171" s="12"/>
    </row>
    <row r="172" spans="1:13" ht="11.25">
      <c r="A172" s="22"/>
      <c r="B172" s="6"/>
      <c r="E172" s="6"/>
      <c r="F172" s="6"/>
      <c r="H172" s="6"/>
      <c r="I172" s="6"/>
      <c r="K172" s="6"/>
      <c r="L172" s="49"/>
      <c r="M172" s="12"/>
    </row>
    <row r="173" spans="1:13" ht="12">
      <c r="A173" s="25" t="s">
        <v>1</v>
      </c>
      <c r="B173" s="30">
        <v>107043</v>
      </c>
      <c r="E173" s="30" t="s">
        <v>1</v>
      </c>
      <c r="F173" s="30">
        <v>60244639</v>
      </c>
      <c r="H173" s="30" t="s">
        <v>1</v>
      </c>
      <c r="I173" s="30">
        <f>B173/F173*100000</f>
        <v>177.68054017221348</v>
      </c>
      <c r="K173" s="30" t="s">
        <v>1</v>
      </c>
      <c r="L173" s="50">
        <f>C26/F173</f>
        <v>43.614775947117884</v>
      </c>
      <c r="M173" s="34">
        <f>L173/Italia5-1</f>
        <v>0</v>
      </c>
    </row>
    <row r="178" spans="1:18" ht="12">
      <c r="A178" s="28"/>
      <c r="B178" s="18"/>
      <c r="C178" s="19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3" ht="11.25">
      <c r="A179" s="28"/>
      <c r="B179" s="18"/>
      <c r="C179" s="18"/>
    </row>
    <row r="180" spans="1:3" ht="11.25">
      <c r="A180" s="29"/>
      <c r="B180" s="18"/>
      <c r="C180" s="18"/>
    </row>
    <row r="181" spans="1:3" ht="11.25">
      <c r="A181" s="29"/>
      <c r="B181" s="18"/>
      <c r="C181" s="18"/>
    </row>
    <row r="182" spans="1:3" ht="11.25">
      <c r="A182" s="29"/>
      <c r="B182" s="18"/>
      <c r="C182" s="18"/>
    </row>
    <row r="183" spans="1:3" ht="11.25">
      <c r="A183" s="29"/>
      <c r="B183" s="18"/>
      <c r="C183" s="18"/>
    </row>
    <row r="184" spans="1:3" ht="11.25">
      <c r="A184" s="29"/>
      <c r="B184" s="18"/>
      <c r="C184" s="18"/>
    </row>
    <row r="185" spans="1:3" ht="11.25">
      <c r="A185" s="29"/>
      <c r="B185" s="18"/>
      <c r="C185" s="18"/>
    </row>
    <row r="186" spans="1:3" ht="11.25">
      <c r="A186" s="29"/>
      <c r="B186" s="18"/>
      <c r="C186" s="18"/>
    </row>
    <row r="187" spans="1:3" ht="11.25">
      <c r="A187" s="29"/>
      <c r="B187" s="18"/>
      <c r="C187" s="18"/>
    </row>
    <row r="188" spans="1:3" ht="11.25">
      <c r="A188" s="29"/>
      <c r="B188" s="18"/>
      <c r="C188" s="18"/>
    </row>
    <row r="189" spans="1:3" ht="11.25">
      <c r="A189" s="29"/>
      <c r="B189" s="18"/>
      <c r="C189" s="18"/>
    </row>
    <row r="190" spans="1:3" ht="11.25">
      <c r="A190" s="29"/>
      <c r="B190" s="18"/>
      <c r="C190" s="18"/>
    </row>
    <row r="191" spans="1:3" ht="11.25">
      <c r="A191" s="29"/>
      <c r="B191" s="18"/>
      <c r="C191" s="18"/>
    </row>
    <row r="192" spans="1:3" ht="11.25">
      <c r="A192" s="29"/>
      <c r="B192" s="18"/>
      <c r="C192" s="18"/>
    </row>
    <row r="193" spans="1:3" ht="11.25">
      <c r="A193" s="29"/>
      <c r="B193" s="18"/>
      <c r="C193" s="18"/>
    </row>
    <row r="194" spans="1:3" ht="11.25">
      <c r="A194" s="29"/>
      <c r="B194" s="18"/>
      <c r="C194" s="18"/>
    </row>
    <row r="195" spans="1:3" ht="11.25">
      <c r="A195" s="29"/>
      <c r="B195" s="18"/>
      <c r="C195" s="18"/>
    </row>
    <row r="196" spans="1:3" ht="11.25">
      <c r="A196" s="29"/>
      <c r="B196" s="18"/>
      <c r="C196" s="18"/>
    </row>
    <row r="197" spans="1:3" ht="11.25">
      <c r="A197" s="29"/>
      <c r="B197" s="18"/>
      <c r="C197" s="18"/>
    </row>
    <row r="198" spans="1:3" ht="11.25">
      <c r="A198" s="29"/>
      <c r="B198" s="18"/>
      <c r="C198" s="18"/>
    </row>
    <row r="199" spans="1:3" ht="11.25">
      <c r="A199" s="29"/>
      <c r="B199" s="18"/>
      <c r="C199" s="18"/>
    </row>
    <row r="200" spans="1:3" ht="11.25">
      <c r="A200" s="29"/>
      <c r="B200" s="18"/>
      <c r="C200" s="18"/>
    </row>
    <row r="201" spans="1:3" ht="11.25">
      <c r="A201" s="29"/>
      <c r="B201" s="18"/>
      <c r="C201" s="18"/>
    </row>
    <row r="202" spans="1:3" ht="11.25">
      <c r="A202" s="29"/>
      <c r="B202" s="18"/>
      <c r="C202" s="18"/>
    </row>
    <row r="203" spans="1:3" ht="11.25">
      <c r="A203" s="29"/>
      <c r="B203" s="18"/>
      <c r="C203" s="18"/>
    </row>
    <row r="204" ht="11.25">
      <c r="A204" s="28"/>
    </row>
  </sheetData>
  <sheetProtection/>
  <mergeCells count="4">
    <mergeCell ref="A148:B148"/>
    <mergeCell ref="H148:I148"/>
    <mergeCell ref="E146:F146"/>
    <mergeCell ref="K148:M148"/>
  </mergeCells>
  <printOptions/>
  <pageMargins left="0.1968503937007874" right="0.1968503937007874" top="0.1968503937007874" bottom="0.1968503937007874" header="0.7874015748031497" footer="0.7874015748031497"/>
  <pageSetup firstPageNumber="1" useFirstPageNumber="1" horizontalDpi="300" verticalDpi="300" orientation="landscape" paperSize="9" scale="6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palermo</dc:creator>
  <cp:keywords/>
  <dc:description/>
  <cp:lastModifiedBy>utente</cp:lastModifiedBy>
  <cp:lastPrinted>2021-06-21T14:30:26Z</cp:lastPrinted>
  <dcterms:created xsi:type="dcterms:W3CDTF">2021-03-23T11:36:11Z</dcterms:created>
  <dcterms:modified xsi:type="dcterms:W3CDTF">2021-06-22T10:00:16Z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