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Questa_cartella_di_lavoro" defaultThemeVersion="124226"/>
  <bookViews>
    <workbookView xWindow="8205" yWindow="-15" windowWidth="11010" windowHeight="11415"/>
  </bookViews>
  <sheets>
    <sheet name="SA1 template" sheetId="4" r:id="rId1"/>
    <sheet name="SA1 template anni pregressi" sheetId="20" r:id="rId2"/>
    <sheet name="SA2 template" sheetId="5" r:id="rId3"/>
    <sheet name="SA2 template anni pregressi" sheetId="21" r:id="rId4"/>
    <sheet name="SA3 template" sheetId="6" r:id="rId5"/>
    <sheet name="SA3 template anni pregressi" sheetId="22" r:id="rId6"/>
    <sheet name="SA4 template" sheetId="7" r:id="rId7"/>
    <sheet name="SA5 template" sheetId="8" r:id="rId8"/>
    <sheet name="SA 6 template " sheetId="9" r:id="rId9"/>
    <sheet name="SA 6 template anni pregressi" sheetId="24" r:id="rId10"/>
    <sheet name="SA7 template" sheetId="10" r:id="rId11"/>
    <sheet name="SA7 template anni pregressi" sheetId="25" r:id="rId12"/>
    <sheet name="SA8 template" sheetId="11" r:id="rId13"/>
    <sheet name="SA8 template anni pregressi" sheetId="26" r:id="rId14"/>
    <sheet name="SA9 template" sheetId="12" r:id="rId15"/>
    <sheet name="SA10 template" sheetId="13" r:id="rId16"/>
    <sheet name="SA10 template anni pregressi" sheetId="27" r:id="rId17"/>
    <sheet name="SA11 template" sheetId="15" r:id="rId18"/>
    <sheet name="SA11 template anni pregressi" sheetId="28" r:id="rId19"/>
    <sheet name="SA12 template" sheetId="14" r:id="rId20"/>
    <sheet name="SA12 template anni pregressi" sheetId="29" r:id="rId21"/>
    <sheet name="SA13 template" sheetId="16" r:id="rId22"/>
    <sheet name="SA13 template anni pregressi" sheetId="32" r:id="rId23"/>
    <sheet name="SA14 template" sheetId="17" r:id="rId24"/>
    <sheet name="SA 15 template" sheetId="18" r:id="rId25"/>
    <sheet name="SA 15 template anni pregressi" sheetId="30" r:id="rId26"/>
    <sheet name="SA16 TEMPLATE" sheetId="19" r:id="rId27"/>
    <sheet name="SA16 TEMPLATE anni pregressi" sheetId="31" r:id="rId28"/>
    <sheet name="Foglio2" sheetId="2" r:id="rId29"/>
    <sheet name="Foglio3" sheetId="3"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xlnm.Print_Area" localSheetId="0">'SA1 template'!$A$1:$AZ$66</definedName>
    <definedName name="_xlnm.Print_Area" localSheetId="1">'SA1 template anni pregressi'!$A$1:$BC$67</definedName>
    <definedName name="_xlnm.Print_Area" localSheetId="26">'SA16 TEMPLATE'!$A$1:$AK$355</definedName>
    <definedName name="_xlnm.Print_Area" localSheetId="27">'SA16 TEMPLATE anni pregressi'!$A$1:$BA$355</definedName>
    <definedName name="_xlnm.Print_Area" localSheetId="2">'SA2 template'!$A$1:$N$42</definedName>
    <definedName name="_xlnm.Print_Area" localSheetId="3">'SA2 template anni pregressi'!$A$1:$AC$42</definedName>
    <definedName name="_xlnm.Print_Area" localSheetId="6">'SA4 template'!$A$1:$AA$53</definedName>
    <definedName name="_xlnm.Print_Area" localSheetId="7">'SA5 template'!$A$1:$L$41</definedName>
    <definedName name="entr999" localSheetId="25">#REF!</definedName>
    <definedName name="entr999" localSheetId="9">#REF!</definedName>
    <definedName name="entr999" localSheetId="1">#REF!</definedName>
    <definedName name="entr999" localSheetId="16">#REF!</definedName>
    <definedName name="entr999" localSheetId="18">#REF!</definedName>
    <definedName name="entr999" localSheetId="20">#REF!</definedName>
    <definedName name="entr999" localSheetId="22">#REF!</definedName>
    <definedName name="entr999" localSheetId="27">#REF!</definedName>
    <definedName name="entr999" localSheetId="3">#REF!</definedName>
    <definedName name="entr999" localSheetId="5">#REF!</definedName>
    <definedName name="entr999" localSheetId="11">#REF!</definedName>
    <definedName name="entr999" localSheetId="13">#REF!</definedName>
    <definedName name="entr999">#REF!</definedName>
  </definedNames>
  <calcPr calcId="145621" iterateDelta="252"/>
</workbook>
</file>

<file path=xl/calcChain.xml><?xml version="1.0" encoding="utf-8"?>
<calcChain xmlns="http://schemas.openxmlformats.org/spreadsheetml/2006/main">
  <c r="BO33" i="22" l="1"/>
  <c r="BP33" i="22"/>
  <c r="BQ33" i="22"/>
  <c r="BR33" i="22"/>
  <c r="BS33" i="22"/>
  <c r="BT33" i="22"/>
  <c r="BU33" i="22"/>
  <c r="BV33" i="22"/>
  <c r="BW33" i="22"/>
  <c r="BX33" i="22"/>
  <c r="BY33" i="22"/>
  <c r="BZ33" i="22"/>
  <c r="CI9" i="22"/>
  <c r="CK9" i="22"/>
  <c r="CI10" i="22"/>
  <c r="CK10" i="22"/>
  <c r="CI11" i="22"/>
  <c r="CK11" i="22"/>
  <c r="CI12" i="22"/>
  <c r="CK12" i="22"/>
  <c r="CI13" i="22"/>
  <c r="CK13" i="22"/>
  <c r="CI14" i="22"/>
  <c r="CK14" i="22"/>
  <c r="CI15" i="22"/>
  <c r="CK15" i="22"/>
  <c r="CI16" i="22"/>
  <c r="CK16" i="22"/>
  <c r="CI17" i="22"/>
  <c r="CK17" i="22"/>
  <c r="CI18" i="22"/>
  <c r="CK18" i="22"/>
  <c r="CI19" i="22"/>
  <c r="CK19" i="22"/>
  <c r="CI20" i="22"/>
  <c r="CK20" i="22"/>
  <c r="CI21" i="22"/>
  <c r="CK21" i="22"/>
  <c r="CI22" i="22"/>
  <c r="CK22" i="22"/>
  <c r="CI23" i="22"/>
  <c r="CK23" i="22"/>
  <c r="CI24" i="22"/>
  <c r="CK24" i="22"/>
  <c r="CI25" i="22"/>
  <c r="CK25" i="22"/>
  <c r="CI26" i="22"/>
  <c r="CK26" i="22"/>
  <c r="CI27" i="22"/>
  <c r="CK27" i="22"/>
  <c r="CI28" i="22"/>
  <c r="CK28" i="22"/>
  <c r="CI29" i="22"/>
  <c r="CK29" i="22"/>
  <c r="CB9" i="22"/>
  <c r="CB10" i="22"/>
  <c r="CB11" i="22"/>
  <c r="CB12" i="22"/>
  <c r="CB13" i="22"/>
  <c r="CB14" i="22"/>
  <c r="CB15" i="22"/>
  <c r="CB16" i="22"/>
  <c r="CB17" i="22"/>
  <c r="CB18" i="22"/>
  <c r="CB19" i="22"/>
  <c r="CB20" i="22"/>
  <c r="CB21" i="22"/>
  <c r="CB22" i="22"/>
  <c r="CB23" i="22"/>
  <c r="CB24" i="22"/>
  <c r="CB25" i="22"/>
  <c r="CB26" i="22"/>
  <c r="CB27" i="22"/>
  <c r="CB28" i="22"/>
  <c r="CB29" i="22"/>
  <c r="CC33" i="22"/>
  <c r="CM9" i="22"/>
  <c r="CM10" i="22"/>
  <c r="CM11" i="22"/>
  <c r="CM12" i="22"/>
  <c r="CM13" i="22"/>
  <c r="CM14" i="22"/>
  <c r="CM15" i="22"/>
  <c r="CM16" i="22"/>
  <c r="CM17" i="22"/>
  <c r="CM18" i="22"/>
  <c r="CM19" i="22"/>
  <c r="CM20" i="22"/>
  <c r="CM21" i="22"/>
  <c r="CM22" i="22"/>
  <c r="CM23" i="22"/>
  <c r="CM24" i="22"/>
  <c r="CM25" i="22"/>
  <c r="CM26" i="22"/>
  <c r="CM27" i="22"/>
  <c r="CM28" i="22"/>
  <c r="CM29" i="22"/>
  <c r="CN9" i="22"/>
  <c r="CN10" i="22"/>
  <c r="CN11" i="22"/>
  <c r="CN12" i="22"/>
  <c r="CN13" i="22"/>
  <c r="CN14" i="22"/>
  <c r="CN15" i="22"/>
  <c r="CN16" i="22"/>
  <c r="CN17" i="22"/>
  <c r="CN18" i="22"/>
  <c r="CN19" i="22"/>
  <c r="CN20" i="22"/>
  <c r="CN21" i="22"/>
  <c r="CN22" i="22"/>
  <c r="CN23" i="22"/>
  <c r="CN24" i="22"/>
  <c r="CN25" i="22"/>
  <c r="CN26" i="22"/>
  <c r="CN27" i="22"/>
  <c r="CN28" i="22"/>
  <c r="CN29" i="22"/>
  <c r="CO9" i="22"/>
  <c r="CO10" i="22"/>
  <c r="CO11" i="22"/>
  <c r="CO12" i="22"/>
  <c r="CO13" i="22"/>
  <c r="CO14" i="22"/>
  <c r="CO15" i="22"/>
  <c r="CO16" i="22"/>
  <c r="CO17" i="22"/>
  <c r="CO18" i="22"/>
  <c r="CO19" i="22"/>
  <c r="CO20" i="22"/>
  <c r="CO21" i="22"/>
  <c r="CO22" i="22"/>
  <c r="CO23" i="22"/>
  <c r="CO24" i="22"/>
  <c r="CO25" i="22"/>
  <c r="CO26" i="22"/>
  <c r="CO27" i="22"/>
  <c r="CO28" i="22"/>
  <c r="CO29" i="22"/>
  <c r="CP9" i="22"/>
  <c r="CP10" i="22"/>
  <c r="CP11" i="22"/>
  <c r="CP12" i="22"/>
  <c r="CP13" i="22"/>
  <c r="CP14" i="22"/>
  <c r="CP15" i="22"/>
  <c r="CP16" i="22"/>
  <c r="CP17" i="22"/>
  <c r="CP18" i="22"/>
  <c r="CP19" i="22"/>
  <c r="CP20" i="22"/>
  <c r="CP21" i="22"/>
  <c r="CP22" i="22"/>
  <c r="CP23" i="22"/>
  <c r="CP24" i="22"/>
  <c r="CP25" i="22"/>
  <c r="CP26" i="22"/>
  <c r="CP27" i="22"/>
  <c r="CP28" i="22"/>
  <c r="CP29" i="22"/>
  <c r="CQ9" i="22"/>
  <c r="CQ10" i="22"/>
  <c r="CQ11" i="22"/>
  <c r="CQ12" i="22"/>
  <c r="CQ13" i="22"/>
  <c r="CQ14" i="22"/>
  <c r="CQ15" i="22"/>
  <c r="CQ16" i="22"/>
  <c r="CQ17" i="22"/>
  <c r="CQ18" i="22"/>
  <c r="CQ19" i="22"/>
  <c r="CQ20" i="22"/>
  <c r="CQ21" i="22"/>
  <c r="CQ22" i="22"/>
  <c r="CQ23" i="22"/>
  <c r="CQ24" i="22"/>
  <c r="CQ25" i="22"/>
  <c r="CQ26" i="22"/>
  <c r="CQ27" i="22"/>
  <c r="CQ28" i="22"/>
  <c r="CQ29" i="22"/>
  <c r="CR9" i="22"/>
  <c r="CR10" i="22"/>
  <c r="CR11" i="22"/>
  <c r="CR12" i="22"/>
  <c r="CR13" i="22"/>
  <c r="CR14" i="22"/>
  <c r="CR15" i="22"/>
  <c r="CR16" i="22"/>
  <c r="CR17" i="22"/>
  <c r="CR18" i="22"/>
  <c r="CR19" i="22"/>
  <c r="CR20" i="22"/>
  <c r="CR21" i="22"/>
  <c r="CR22" i="22"/>
  <c r="CR23" i="22"/>
  <c r="CR24" i="22"/>
  <c r="CR25" i="22"/>
  <c r="CR26" i="22"/>
  <c r="CR27" i="22"/>
  <c r="CR28" i="22"/>
  <c r="CR29" i="22"/>
  <c r="CS9" i="22"/>
  <c r="CS10" i="22"/>
  <c r="CS11" i="22"/>
  <c r="CS12" i="22"/>
  <c r="CS13" i="22"/>
  <c r="CS14" i="22"/>
  <c r="CS15" i="22"/>
  <c r="CS16" i="22"/>
  <c r="CS17" i="22"/>
  <c r="CS18" i="22"/>
  <c r="CS19" i="22"/>
  <c r="CS20" i="22"/>
  <c r="CS21" i="22"/>
  <c r="CS22" i="22"/>
  <c r="CS23" i="22"/>
  <c r="CS24" i="22"/>
  <c r="CS25" i="22"/>
  <c r="CS26" i="22"/>
  <c r="CS27" i="22"/>
  <c r="CS28" i="22"/>
  <c r="CS29" i="22"/>
  <c r="CT9" i="22"/>
  <c r="CT10" i="22"/>
  <c r="CT11" i="22"/>
  <c r="CT12" i="22"/>
  <c r="CT13" i="22"/>
  <c r="CT14" i="22"/>
  <c r="CT15" i="22"/>
  <c r="CT16" i="22"/>
  <c r="CT17" i="22"/>
  <c r="CT18" i="22"/>
  <c r="CT19" i="22"/>
  <c r="CT20" i="22"/>
  <c r="CT21" i="22"/>
  <c r="CT22" i="22"/>
  <c r="CT23" i="22"/>
  <c r="CT24" i="22"/>
  <c r="CT25" i="22"/>
  <c r="CT26" i="22"/>
  <c r="CT27" i="22"/>
  <c r="CT28" i="22"/>
  <c r="CT29" i="22"/>
  <c r="CU9" i="22"/>
  <c r="CU10" i="22"/>
  <c r="CU11" i="22"/>
  <c r="CU12" i="22"/>
  <c r="CU13" i="22"/>
  <c r="CU14" i="22"/>
  <c r="CU15" i="22"/>
  <c r="CU16" i="22"/>
  <c r="CU17" i="22"/>
  <c r="CU18" i="22"/>
  <c r="CU19" i="22"/>
  <c r="CU20" i="22"/>
  <c r="CU21" i="22"/>
  <c r="CU22" i="22"/>
  <c r="CU23" i="22"/>
  <c r="CU24" i="22"/>
  <c r="CU25" i="22"/>
  <c r="CU26" i="22"/>
  <c r="CU27" i="22"/>
  <c r="CU28" i="22"/>
  <c r="CU29" i="22"/>
  <c r="CV9" i="22"/>
  <c r="CV10" i="22"/>
  <c r="CV11" i="22"/>
  <c r="CV12" i="22"/>
  <c r="CV13" i="22"/>
  <c r="CV14" i="22"/>
  <c r="CV15" i="22"/>
  <c r="CV16" i="22"/>
  <c r="CV17" i="22"/>
  <c r="CV18" i="22"/>
  <c r="CV19" i="22"/>
  <c r="CV20" i="22"/>
  <c r="CV21" i="22"/>
  <c r="CV22" i="22"/>
  <c r="CV23" i="22"/>
  <c r="CV24" i="22"/>
  <c r="CV25" i="22"/>
  <c r="CV26" i="22"/>
  <c r="CV27" i="22"/>
  <c r="CV28" i="22"/>
  <c r="CV29" i="22"/>
  <c r="A1" i="32"/>
  <c r="Q349" i="31"/>
  <c r="O349" i="31"/>
  <c r="M349" i="31"/>
  <c r="K349" i="31"/>
  <c r="I349" i="31"/>
  <c r="Q348" i="31"/>
  <c r="O348" i="31"/>
  <c r="M348" i="31"/>
  <c r="K348" i="31"/>
  <c r="I348" i="31"/>
  <c r="G348" i="31"/>
  <c r="E348" i="31"/>
  <c r="C348" i="31"/>
  <c r="B345" i="31"/>
  <c r="M343" i="31"/>
  <c r="K343" i="31"/>
  <c r="I343" i="31"/>
  <c r="G343" i="31"/>
  <c r="E343" i="31"/>
  <c r="C343" i="31"/>
  <c r="D343" i="31" s="1"/>
  <c r="M342" i="31"/>
  <c r="N342" i="31" s="1"/>
  <c r="K342" i="31"/>
  <c r="I342" i="31"/>
  <c r="G342" i="31"/>
  <c r="E342" i="31"/>
  <c r="C342" i="31"/>
  <c r="D342" i="31"/>
  <c r="M341" i="31"/>
  <c r="K341" i="31"/>
  <c r="I341" i="31"/>
  <c r="G341" i="31"/>
  <c r="E341" i="31"/>
  <c r="C341" i="31"/>
  <c r="M340" i="31"/>
  <c r="K340" i="31"/>
  <c r="I340" i="31"/>
  <c r="G340" i="31"/>
  <c r="E340" i="31"/>
  <c r="C340" i="31"/>
  <c r="D340" i="31" s="1"/>
  <c r="M339" i="31"/>
  <c r="K339" i="31"/>
  <c r="N339" i="31" s="1"/>
  <c r="I339" i="31"/>
  <c r="G339" i="31"/>
  <c r="E339" i="31"/>
  <c r="C339" i="31"/>
  <c r="M338" i="31"/>
  <c r="K338" i="31"/>
  <c r="I338" i="31"/>
  <c r="G338" i="31"/>
  <c r="E338" i="31"/>
  <c r="C338" i="31"/>
  <c r="D338" i="31"/>
  <c r="M337" i="31"/>
  <c r="K337" i="31"/>
  <c r="I337" i="31"/>
  <c r="G337" i="31"/>
  <c r="G345" i="31" s="1"/>
  <c r="E337" i="31"/>
  <c r="C337" i="31"/>
  <c r="D337" i="31" s="1"/>
  <c r="M336" i="31"/>
  <c r="K336" i="31"/>
  <c r="L336" i="31" s="1"/>
  <c r="I336" i="31"/>
  <c r="G336" i="31"/>
  <c r="E336" i="31"/>
  <c r="C336" i="31"/>
  <c r="M335" i="31"/>
  <c r="K335" i="31"/>
  <c r="I335" i="31"/>
  <c r="G335" i="31"/>
  <c r="E335" i="31"/>
  <c r="C335" i="31"/>
  <c r="D335" i="31"/>
  <c r="M334" i="31"/>
  <c r="K334" i="31"/>
  <c r="I334" i="31"/>
  <c r="G334" i="31"/>
  <c r="E334" i="31"/>
  <c r="C334" i="31"/>
  <c r="D334" i="31"/>
  <c r="M333" i="31"/>
  <c r="K333" i="31"/>
  <c r="I333" i="31"/>
  <c r="G333" i="31"/>
  <c r="E333" i="31"/>
  <c r="C333" i="31"/>
  <c r="D333" i="31" s="1"/>
  <c r="M332" i="31"/>
  <c r="K332" i="31"/>
  <c r="I332" i="31"/>
  <c r="G332" i="31"/>
  <c r="E332" i="31"/>
  <c r="C332" i="31"/>
  <c r="D332" i="31"/>
  <c r="M331" i="31"/>
  <c r="K331" i="31"/>
  <c r="I331" i="31"/>
  <c r="G331" i="31"/>
  <c r="E331" i="31"/>
  <c r="C331" i="31"/>
  <c r="D331" i="31"/>
  <c r="M330" i="31"/>
  <c r="K330" i="31"/>
  <c r="I330" i="31"/>
  <c r="G330" i="31"/>
  <c r="E330" i="31"/>
  <c r="C330" i="31"/>
  <c r="D330" i="31"/>
  <c r="M329" i="31"/>
  <c r="K329" i="31"/>
  <c r="I329" i="31"/>
  <c r="G329" i="31"/>
  <c r="E329" i="31"/>
  <c r="C329" i="31"/>
  <c r="D329" i="31" s="1"/>
  <c r="M328" i="31"/>
  <c r="K328" i="31"/>
  <c r="I328" i="31"/>
  <c r="G328" i="31"/>
  <c r="E328" i="31"/>
  <c r="C328" i="31"/>
  <c r="D328" i="31"/>
  <c r="M327" i="31"/>
  <c r="K327" i="31"/>
  <c r="I327" i="31"/>
  <c r="G327" i="31"/>
  <c r="E327" i="31"/>
  <c r="C327" i="31"/>
  <c r="D327" i="31" s="1"/>
  <c r="M326" i="31"/>
  <c r="K326" i="31"/>
  <c r="I326" i="31"/>
  <c r="G326" i="31"/>
  <c r="E326" i="31"/>
  <c r="C326" i="31"/>
  <c r="D326" i="31"/>
  <c r="M325" i="31"/>
  <c r="K325" i="31"/>
  <c r="I325" i="31"/>
  <c r="G325" i="31"/>
  <c r="E325" i="31"/>
  <c r="C325" i="31"/>
  <c r="M324" i="31"/>
  <c r="K324" i="31"/>
  <c r="I324" i="31"/>
  <c r="G324" i="31"/>
  <c r="E324" i="31"/>
  <c r="C324" i="31"/>
  <c r="D324" i="31" s="1"/>
  <c r="M323" i="31"/>
  <c r="K323" i="31"/>
  <c r="I323" i="31"/>
  <c r="G323" i="31"/>
  <c r="E323" i="31"/>
  <c r="C323" i="31"/>
  <c r="N312" i="31"/>
  <c r="M312" i="31"/>
  <c r="K312" i="31"/>
  <c r="L312" i="31"/>
  <c r="J312" i="31"/>
  <c r="I312" i="31"/>
  <c r="G312" i="31"/>
  <c r="H312" i="31"/>
  <c r="F312" i="31"/>
  <c r="E312" i="31"/>
  <c r="C312" i="31"/>
  <c r="B312" i="31"/>
  <c r="D312" i="31" s="1"/>
  <c r="Q310" i="31"/>
  <c r="O310" i="31"/>
  <c r="P310" i="31"/>
  <c r="Q309" i="31"/>
  <c r="O309" i="31"/>
  <c r="P309" i="31" s="1"/>
  <c r="Q308" i="31"/>
  <c r="O308" i="31"/>
  <c r="P308" i="31" s="1"/>
  <c r="Q307" i="31"/>
  <c r="O307" i="31"/>
  <c r="P307" i="31"/>
  <c r="Q306" i="31"/>
  <c r="O306" i="31"/>
  <c r="P306" i="31"/>
  <c r="Q305" i="31"/>
  <c r="O305" i="31"/>
  <c r="P305" i="31" s="1"/>
  <c r="Q304" i="31"/>
  <c r="O304" i="31"/>
  <c r="P304" i="31"/>
  <c r="Q303" i="31"/>
  <c r="O303" i="31"/>
  <c r="P303" i="31"/>
  <c r="Q302" i="31"/>
  <c r="O302" i="31"/>
  <c r="P302" i="31"/>
  <c r="Q301" i="31"/>
  <c r="O301" i="31"/>
  <c r="P301" i="31" s="1"/>
  <c r="Q300" i="31"/>
  <c r="O300" i="31"/>
  <c r="P300" i="31"/>
  <c r="Q299" i="31"/>
  <c r="O299" i="31"/>
  <c r="P299" i="31" s="1"/>
  <c r="Q298" i="31"/>
  <c r="O298" i="31"/>
  <c r="P298" i="31"/>
  <c r="Q297" i="31"/>
  <c r="O297" i="31"/>
  <c r="Q296" i="31"/>
  <c r="O296" i="31"/>
  <c r="P296" i="31" s="1"/>
  <c r="Q295" i="31"/>
  <c r="O295" i="31"/>
  <c r="Q294" i="31"/>
  <c r="O294" i="31"/>
  <c r="P294" i="31"/>
  <c r="Q293" i="31"/>
  <c r="O293" i="31"/>
  <c r="P293" i="31" s="1"/>
  <c r="Q292" i="31"/>
  <c r="O292" i="31"/>
  <c r="P292" i="31" s="1"/>
  <c r="Q291" i="31"/>
  <c r="O291" i="31"/>
  <c r="P291" i="31"/>
  <c r="Q290" i="31"/>
  <c r="O290" i="31"/>
  <c r="M281" i="31"/>
  <c r="N281" i="31"/>
  <c r="K281" i="31"/>
  <c r="I281" i="31"/>
  <c r="G281" i="31"/>
  <c r="E281" i="31"/>
  <c r="H281" i="31" s="1"/>
  <c r="F281" i="31"/>
  <c r="C281" i="31"/>
  <c r="Q279" i="31"/>
  <c r="O279" i="31"/>
  <c r="R279" i="31" s="1"/>
  <c r="P279" i="31"/>
  <c r="Q278" i="31"/>
  <c r="O278" i="31"/>
  <c r="P278" i="31"/>
  <c r="Q277" i="31"/>
  <c r="R277" i="31" s="1"/>
  <c r="O277" i="31"/>
  <c r="P277" i="31" s="1"/>
  <c r="Q276" i="31"/>
  <c r="O276" i="31"/>
  <c r="P276" i="31"/>
  <c r="Q275" i="31"/>
  <c r="O275" i="31"/>
  <c r="P275" i="31"/>
  <c r="Q274" i="31"/>
  <c r="R274" i="31" s="1"/>
  <c r="O274" i="31"/>
  <c r="P274" i="31"/>
  <c r="Q273" i="31"/>
  <c r="O273" i="31"/>
  <c r="P273" i="31" s="1"/>
  <c r="Q272" i="31"/>
  <c r="O272" i="31"/>
  <c r="P272" i="31"/>
  <c r="Q271" i="31"/>
  <c r="O271" i="31"/>
  <c r="P271" i="31" s="1"/>
  <c r="Q270" i="31"/>
  <c r="O270" i="31"/>
  <c r="P270" i="31"/>
  <c r="Q269" i="31"/>
  <c r="O269" i="31"/>
  <c r="P269" i="31" s="1"/>
  <c r="Q268" i="31"/>
  <c r="O268" i="31"/>
  <c r="P268" i="31" s="1"/>
  <c r="Q267" i="31"/>
  <c r="O267" i="31"/>
  <c r="P267" i="31" s="1"/>
  <c r="Q266" i="31"/>
  <c r="O266" i="31"/>
  <c r="P266" i="31"/>
  <c r="Q265" i="31"/>
  <c r="O265" i="31"/>
  <c r="P265" i="31" s="1"/>
  <c r="Q264" i="31"/>
  <c r="R264" i="31" s="1"/>
  <c r="O264" i="31"/>
  <c r="P264" i="31" s="1"/>
  <c r="Q263" i="31"/>
  <c r="O263" i="31"/>
  <c r="R263" i="31" s="1"/>
  <c r="P263" i="31"/>
  <c r="Q262" i="31"/>
  <c r="O262" i="31"/>
  <c r="P262" i="31"/>
  <c r="Q261" i="31"/>
  <c r="R261" i="31" s="1"/>
  <c r="O261" i="31"/>
  <c r="P261" i="31" s="1"/>
  <c r="Q260" i="31"/>
  <c r="O260" i="31"/>
  <c r="P260" i="31"/>
  <c r="Q259" i="31"/>
  <c r="O259" i="31"/>
  <c r="P259" i="31"/>
  <c r="M250" i="31"/>
  <c r="N250" i="31" s="1"/>
  <c r="K250" i="31"/>
  <c r="I250" i="31"/>
  <c r="G250" i="31"/>
  <c r="H250" i="31" s="1"/>
  <c r="E250" i="31"/>
  <c r="F250" i="31" s="1"/>
  <c r="C250" i="31"/>
  <c r="Q248" i="31"/>
  <c r="O248" i="31"/>
  <c r="P248" i="31" s="1"/>
  <c r="Q247" i="31"/>
  <c r="O247" i="31"/>
  <c r="P247" i="31"/>
  <c r="Q246" i="31"/>
  <c r="O246" i="31"/>
  <c r="P246" i="31"/>
  <c r="Q245" i="31"/>
  <c r="R245" i="31" s="1"/>
  <c r="O245" i="31"/>
  <c r="P245" i="31" s="1"/>
  <c r="Q244" i="31"/>
  <c r="O244" i="31"/>
  <c r="P244" i="31"/>
  <c r="Q243" i="31"/>
  <c r="O243" i="31"/>
  <c r="P243" i="31"/>
  <c r="Q242" i="31"/>
  <c r="O242" i="31"/>
  <c r="P242" i="31"/>
  <c r="Q241" i="31"/>
  <c r="O241" i="31"/>
  <c r="P241" i="31" s="1"/>
  <c r="Q240" i="31"/>
  <c r="O240" i="31"/>
  <c r="P240" i="31"/>
  <c r="Q239" i="31"/>
  <c r="O239" i="31"/>
  <c r="P239" i="31" s="1"/>
  <c r="Q238" i="31"/>
  <c r="O238" i="31"/>
  <c r="P238" i="31"/>
  <c r="Q237" i="31"/>
  <c r="O237" i="31"/>
  <c r="P237" i="31" s="1"/>
  <c r="Q236" i="31"/>
  <c r="O236" i="31"/>
  <c r="P236" i="31" s="1"/>
  <c r="Q235" i="31"/>
  <c r="O235" i="31"/>
  <c r="P235" i="31" s="1"/>
  <c r="Q234" i="31"/>
  <c r="O234" i="31"/>
  <c r="P234" i="31"/>
  <c r="Q233" i="31"/>
  <c r="O233" i="31"/>
  <c r="P233" i="31" s="1"/>
  <c r="Q232" i="31"/>
  <c r="O232" i="31"/>
  <c r="Q231" i="31"/>
  <c r="O231" i="31"/>
  <c r="P231" i="31"/>
  <c r="Q230" i="31"/>
  <c r="O230" i="31"/>
  <c r="P230" i="31"/>
  <c r="Q229" i="31"/>
  <c r="O229" i="31"/>
  <c r="P229" i="31" s="1"/>
  <c r="Q228" i="31"/>
  <c r="O228" i="31"/>
  <c r="M219" i="31"/>
  <c r="N219" i="31" s="1"/>
  <c r="K219" i="31"/>
  <c r="I219" i="31"/>
  <c r="J219" i="31"/>
  <c r="G219" i="31"/>
  <c r="E219" i="31"/>
  <c r="F219" i="31" s="1"/>
  <c r="C219" i="31"/>
  <c r="Q217" i="31"/>
  <c r="O217" i="31"/>
  <c r="P217" i="31" s="1"/>
  <c r="Q216" i="31"/>
  <c r="Q342" i="31" s="1"/>
  <c r="R342" i="31" s="1"/>
  <c r="O216" i="31"/>
  <c r="P216" i="31"/>
  <c r="Q215" i="31"/>
  <c r="O215" i="31"/>
  <c r="Q214" i="31"/>
  <c r="O214" i="31"/>
  <c r="P214" i="31" s="1"/>
  <c r="Q213" i="31"/>
  <c r="O213" i="31"/>
  <c r="Q212" i="31"/>
  <c r="O212" i="31"/>
  <c r="P212" i="31"/>
  <c r="Q211" i="31"/>
  <c r="O211" i="31"/>
  <c r="P211" i="31" s="1"/>
  <c r="Q210" i="31"/>
  <c r="O210" i="31"/>
  <c r="Q209" i="31"/>
  <c r="O209" i="31"/>
  <c r="P209" i="31"/>
  <c r="Q208" i="31"/>
  <c r="O208" i="31"/>
  <c r="P208" i="31"/>
  <c r="Q207" i="31"/>
  <c r="O207" i="31"/>
  <c r="P207" i="31" s="1"/>
  <c r="Q206" i="31"/>
  <c r="O206" i="31"/>
  <c r="P206" i="31"/>
  <c r="Q205" i="31"/>
  <c r="O205" i="31"/>
  <c r="P205" i="31"/>
  <c r="Q204" i="31"/>
  <c r="O204" i="31"/>
  <c r="P204" i="31"/>
  <c r="Q203" i="31"/>
  <c r="O203" i="31"/>
  <c r="P203" i="31" s="1"/>
  <c r="Q202" i="31"/>
  <c r="O202" i="31"/>
  <c r="P202" i="31"/>
  <c r="Q201" i="31"/>
  <c r="O201" i="31"/>
  <c r="P201" i="31" s="1"/>
  <c r="Q200" i="31"/>
  <c r="O200" i="31"/>
  <c r="P200" i="31"/>
  <c r="Q199" i="31"/>
  <c r="O199" i="31"/>
  <c r="P199" i="31" s="1"/>
  <c r="Q198" i="31"/>
  <c r="O198" i="31"/>
  <c r="P198" i="31" s="1"/>
  <c r="Q197" i="31"/>
  <c r="O197" i="31"/>
  <c r="M188" i="31"/>
  <c r="K188" i="31"/>
  <c r="I188" i="31"/>
  <c r="G188" i="31"/>
  <c r="F188" i="31"/>
  <c r="E188" i="31"/>
  <c r="C188" i="31"/>
  <c r="B188" i="31"/>
  <c r="D188" i="31" s="1"/>
  <c r="Q186" i="31"/>
  <c r="O186" i="31"/>
  <c r="P186" i="31"/>
  <c r="Q185" i="31"/>
  <c r="O185" i="31"/>
  <c r="P185" i="31"/>
  <c r="Q184" i="31"/>
  <c r="R184" i="31" s="1"/>
  <c r="O184" i="31"/>
  <c r="P184" i="31" s="1"/>
  <c r="Q183" i="31"/>
  <c r="O183" i="31"/>
  <c r="P183" i="31"/>
  <c r="Q182" i="31"/>
  <c r="O182" i="31"/>
  <c r="P182" i="31" s="1"/>
  <c r="Q181" i="31"/>
  <c r="O181" i="31"/>
  <c r="P181" i="31" s="1"/>
  <c r="Q180" i="31"/>
  <c r="O180" i="31"/>
  <c r="P180" i="31"/>
  <c r="Q179" i="31"/>
  <c r="O179" i="31"/>
  <c r="P179" i="31"/>
  <c r="Q178" i="31"/>
  <c r="R178" i="31" s="1"/>
  <c r="O178" i="31"/>
  <c r="P178" i="31" s="1"/>
  <c r="Q177" i="31"/>
  <c r="O177" i="31"/>
  <c r="P177" i="31" s="1"/>
  <c r="Q176" i="31"/>
  <c r="O176" i="31"/>
  <c r="Q175" i="31"/>
  <c r="O175" i="31"/>
  <c r="P175" i="31"/>
  <c r="Q174" i="31"/>
  <c r="O174" i="31"/>
  <c r="P174" i="31" s="1"/>
  <c r="Q173" i="31"/>
  <c r="O173" i="31"/>
  <c r="P173" i="31" s="1"/>
  <c r="Q172" i="31"/>
  <c r="O172" i="31"/>
  <c r="P172" i="31"/>
  <c r="Q171" i="31"/>
  <c r="O171" i="31"/>
  <c r="P171" i="31"/>
  <c r="Q170" i="31"/>
  <c r="O170" i="31"/>
  <c r="P170" i="31" s="1"/>
  <c r="Q169" i="31"/>
  <c r="O169" i="31"/>
  <c r="P169" i="31" s="1"/>
  <c r="Q168" i="31"/>
  <c r="O168" i="31"/>
  <c r="Q167" i="31"/>
  <c r="O167" i="31"/>
  <c r="P167" i="31"/>
  <c r="Q166" i="31"/>
  <c r="O166" i="31"/>
  <c r="AT162" i="31"/>
  <c r="M157" i="31"/>
  <c r="N157" i="31" s="1"/>
  <c r="K157" i="31"/>
  <c r="I157" i="31"/>
  <c r="J157" i="31"/>
  <c r="G157" i="31"/>
  <c r="E157" i="31"/>
  <c r="C157" i="31"/>
  <c r="D157" i="31" s="1"/>
  <c r="B157" i="31"/>
  <c r="Q155" i="31"/>
  <c r="O155" i="31"/>
  <c r="Q154" i="31"/>
  <c r="O154" i="31"/>
  <c r="P154" i="31"/>
  <c r="Q153" i="31"/>
  <c r="O153" i="31"/>
  <c r="P153" i="31"/>
  <c r="Q152" i="31"/>
  <c r="O152" i="31"/>
  <c r="P152" i="31" s="1"/>
  <c r="Q151" i="31"/>
  <c r="R151" i="31" s="1"/>
  <c r="O151" i="31"/>
  <c r="P151" i="31" s="1"/>
  <c r="Q150" i="31"/>
  <c r="O150" i="31"/>
  <c r="P150" i="31"/>
  <c r="Q149" i="31"/>
  <c r="O149" i="31"/>
  <c r="P149" i="31"/>
  <c r="Q148" i="31"/>
  <c r="R148" i="31" s="1"/>
  <c r="O148" i="31"/>
  <c r="P148" i="31" s="1"/>
  <c r="Q147" i="31"/>
  <c r="O147" i="31"/>
  <c r="Q146" i="31"/>
  <c r="O146" i="31"/>
  <c r="P146" i="31"/>
  <c r="Q145" i="31"/>
  <c r="O145" i="31"/>
  <c r="P145" i="31"/>
  <c r="Q144" i="31"/>
  <c r="O144" i="31"/>
  <c r="P144" i="31" s="1"/>
  <c r="Q143" i="31"/>
  <c r="R143" i="31" s="1"/>
  <c r="O143" i="31"/>
  <c r="P143" i="31" s="1"/>
  <c r="Q142" i="31"/>
  <c r="O142" i="31"/>
  <c r="P142" i="31"/>
  <c r="Q141" i="31"/>
  <c r="O141" i="31"/>
  <c r="P141" i="31"/>
  <c r="Q140" i="31"/>
  <c r="R140" i="31" s="1"/>
  <c r="O140" i="31"/>
  <c r="P140" i="31" s="1"/>
  <c r="Q139" i="31"/>
  <c r="O139" i="31"/>
  <c r="Q138" i="31"/>
  <c r="O138" i="31"/>
  <c r="P138" i="31"/>
  <c r="Q137" i="31"/>
  <c r="O137" i="31"/>
  <c r="P137" i="31"/>
  <c r="Q136" i="31"/>
  <c r="O136" i="31"/>
  <c r="P136" i="31" s="1"/>
  <c r="Q135" i="31"/>
  <c r="O135" i="31"/>
  <c r="P135" i="31" s="1"/>
  <c r="M126" i="31"/>
  <c r="K126" i="31"/>
  <c r="L126" i="31" s="1"/>
  <c r="I126" i="31"/>
  <c r="G126" i="31"/>
  <c r="H126" i="31"/>
  <c r="E126" i="31"/>
  <c r="F126" i="31" s="1"/>
  <c r="C126" i="31"/>
  <c r="D126" i="31"/>
  <c r="B126" i="31"/>
  <c r="Q124" i="31"/>
  <c r="O124" i="31"/>
  <c r="Q123" i="31"/>
  <c r="O123" i="31"/>
  <c r="Q122" i="31"/>
  <c r="O122" i="31"/>
  <c r="P122" i="31"/>
  <c r="Q121" i="31"/>
  <c r="O121" i="31"/>
  <c r="P121" i="31"/>
  <c r="Q120" i="31"/>
  <c r="O120" i="31"/>
  <c r="P120" i="31" s="1"/>
  <c r="Q119" i="31"/>
  <c r="O119" i="31"/>
  <c r="P119" i="31" s="1"/>
  <c r="Q118" i="31"/>
  <c r="O118" i="31"/>
  <c r="Q117" i="31"/>
  <c r="O117" i="31"/>
  <c r="P117" i="31" s="1"/>
  <c r="Q116" i="31"/>
  <c r="O116" i="31"/>
  <c r="Q115" i="31"/>
  <c r="O115" i="31"/>
  <c r="P115" i="31"/>
  <c r="Q114" i="31"/>
  <c r="O114" i="31"/>
  <c r="P114" i="31"/>
  <c r="Q113" i="31"/>
  <c r="R113" i="31" s="1"/>
  <c r="O113" i="31"/>
  <c r="P113" i="31" s="1"/>
  <c r="Q112" i="31"/>
  <c r="R112" i="31" s="1"/>
  <c r="O112" i="31"/>
  <c r="P112" i="31" s="1"/>
  <c r="Q111" i="31"/>
  <c r="O111" i="31"/>
  <c r="P111" i="31"/>
  <c r="Q110" i="31"/>
  <c r="O110" i="31"/>
  <c r="P110" i="31"/>
  <c r="Q109" i="31"/>
  <c r="R109" i="31" s="1"/>
  <c r="O109" i="31"/>
  <c r="P109" i="31" s="1"/>
  <c r="Q108" i="31"/>
  <c r="O108" i="31"/>
  <c r="Q107" i="31"/>
  <c r="O107" i="31"/>
  <c r="P107" i="31"/>
  <c r="Q106" i="31"/>
  <c r="O106" i="31"/>
  <c r="P106" i="31"/>
  <c r="Q105" i="31"/>
  <c r="O105" i="31"/>
  <c r="Q104" i="31"/>
  <c r="O104" i="31"/>
  <c r="M95" i="31"/>
  <c r="N95" i="31" s="1"/>
  <c r="K95" i="31"/>
  <c r="I95" i="31"/>
  <c r="G95" i="31"/>
  <c r="E95" i="31"/>
  <c r="F95" i="31"/>
  <c r="C95" i="31"/>
  <c r="Q93" i="31"/>
  <c r="O93" i="31"/>
  <c r="P93" i="31"/>
  <c r="Q92" i="31"/>
  <c r="R92" i="31" s="1"/>
  <c r="O92" i="31"/>
  <c r="P92" i="31"/>
  <c r="Q91" i="31"/>
  <c r="R91" i="31" s="1"/>
  <c r="O91" i="31"/>
  <c r="P91" i="31" s="1"/>
  <c r="Q90" i="31"/>
  <c r="O90" i="31"/>
  <c r="R90" i="31" s="1"/>
  <c r="P90" i="31"/>
  <c r="Q89" i="31"/>
  <c r="O89" i="31"/>
  <c r="P89" i="31"/>
  <c r="Q88" i="31"/>
  <c r="O88" i="31"/>
  <c r="P88" i="31"/>
  <c r="Q87" i="31"/>
  <c r="O87" i="31"/>
  <c r="P87" i="31" s="1"/>
  <c r="Q86" i="31"/>
  <c r="O86" i="31"/>
  <c r="P86" i="31"/>
  <c r="Q85" i="31"/>
  <c r="O85" i="31"/>
  <c r="P85" i="31"/>
  <c r="Q84" i="31"/>
  <c r="R84" i="31" s="1"/>
  <c r="O84" i="31"/>
  <c r="P84" i="31"/>
  <c r="Q83" i="31"/>
  <c r="O83" i="31"/>
  <c r="Q82" i="31"/>
  <c r="R82" i="31" s="1"/>
  <c r="O82" i="31"/>
  <c r="P82" i="31"/>
  <c r="Q81" i="31"/>
  <c r="O81" i="31"/>
  <c r="Q80" i="31"/>
  <c r="O80" i="31"/>
  <c r="P80" i="31"/>
  <c r="Q79" i="31"/>
  <c r="O79" i="31"/>
  <c r="P79" i="31" s="1"/>
  <c r="Q78" i="31"/>
  <c r="R78" i="31" s="1"/>
  <c r="O78" i="31"/>
  <c r="P78" i="31" s="1"/>
  <c r="Q77" i="31"/>
  <c r="O77" i="31"/>
  <c r="Q76" i="31"/>
  <c r="Q326" i="31" s="1"/>
  <c r="R326" i="31" s="1"/>
  <c r="O76" i="31"/>
  <c r="Q75" i="31"/>
  <c r="O75" i="31"/>
  <c r="Q74" i="31"/>
  <c r="O74" i="31"/>
  <c r="P74" i="31" s="1"/>
  <c r="Q73" i="31"/>
  <c r="O73" i="31"/>
  <c r="M64" i="31"/>
  <c r="N64" i="31" s="1"/>
  <c r="K64" i="31"/>
  <c r="I64" i="31"/>
  <c r="J64" i="31"/>
  <c r="G64" i="31"/>
  <c r="H64" i="31" s="1"/>
  <c r="E64" i="31"/>
  <c r="C64" i="31"/>
  <c r="B64" i="31"/>
  <c r="Q62" i="31"/>
  <c r="O62" i="31"/>
  <c r="O343" i="31" s="1"/>
  <c r="P343" i="31" s="1"/>
  <c r="P62" i="31"/>
  <c r="Q61" i="31"/>
  <c r="O61" i="31"/>
  <c r="P61" i="31"/>
  <c r="Q60" i="31"/>
  <c r="O60" i="31"/>
  <c r="P60" i="31" s="1"/>
  <c r="Q59" i="31"/>
  <c r="O59" i="31"/>
  <c r="R59" i="31" s="1"/>
  <c r="P59" i="31"/>
  <c r="Q58" i="31"/>
  <c r="O58" i="31"/>
  <c r="P58" i="31"/>
  <c r="Q57" i="31"/>
  <c r="R57" i="31" s="1"/>
  <c r="O57" i="31"/>
  <c r="P57" i="31"/>
  <c r="Q56" i="31"/>
  <c r="Q337" i="31" s="1"/>
  <c r="O56" i="31"/>
  <c r="Q55" i="31"/>
  <c r="O55" i="31"/>
  <c r="P55" i="31"/>
  <c r="Q54" i="31"/>
  <c r="O54" i="31"/>
  <c r="P54" i="31"/>
  <c r="Q53" i="31"/>
  <c r="Q334" i="31" s="1"/>
  <c r="R334" i="31" s="1"/>
  <c r="O53" i="31"/>
  <c r="P53" i="31"/>
  <c r="Q52" i="31"/>
  <c r="O52" i="31"/>
  <c r="Q51" i="31"/>
  <c r="Q64" i="31" s="1"/>
  <c r="O51" i="31"/>
  <c r="P51" i="31"/>
  <c r="Q50" i="31"/>
  <c r="O50" i="31"/>
  <c r="Q49" i="31"/>
  <c r="O49" i="31"/>
  <c r="P49" i="31"/>
  <c r="Q48" i="31"/>
  <c r="O48" i="31"/>
  <c r="P48" i="31" s="1"/>
  <c r="Q47" i="31"/>
  <c r="O47" i="31"/>
  <c r="P47" i="31" s="1"/>
  <c r="Q46" i="31"/>
  <c r="O46" i="31"/>
  <c r="P46" i="31"/>
  <c r="Q45" i="31"/>
  <c r="O45" i="31"/>
  <c r="P45" i="31"/>
  <c r="Q44" i="31"/>
  <c r="R44" i="31" s="1"/>
  <c r="O44" i="31"/>
  <c r="P44" i="31" s="1"/>
  <c r="Q43" i="31"/>
  <c r="R43" i="31" s="1"/>
  <c r="O43" i="31"/>
  <c r="P43" i="31"/>
  <c r="Q42" i="31"/>
  <c r="O42" i="31"/>
  <c r="P42" i="31"/>
  <c r="AR38" i="31"/>
  <c r="AR69" i="31" s="1"/>
  <c r="AR100" i="31" s="1"/>
  <c r="AR131" i="31" s="1"/>
  <c r="AR162" i="31"/>
  <c r="AR193" i="31" s="1"/>
  <c r="AR224" i="31"/>
  <c r="AR255" i="31" s="1"/>
  <c r="AR286" i="31" s="1"/>
  <c r="AR319" i="31" s="1"/>
  <c r="AK38" i="31"/>
  <c r="AK69" i="31"/>
  <c r="AK100" i="31" s="1"/>
  <c r="AK131" i="31" s="1"/>
  <c r="AK162" i="31" s="1"/>
  <c r="AK193" i="31"/>
  <c r="AK224" i="31"/>
  <c r="AK255" i="31" s="1"/>
  <c r="AK286" i="31" s="1"/>
  <c r="AK319" i="31" s="1"/>
  <c r="AI38" i="31"/>
  <c r="AI69" i="31" s="1"/>
  <c r="AI100" i="31"/>
  <c r="AI131" i="31" s="1"/>
  <c r="AI162" i="31" s="1"/>
  <c r="AI193" i="31" s="1"/>
  <c r="AI224" i="31"/>
  <c r="AI255" i="31"/>
  <c r="AI286" i="31" s="1"/>
  <c r="AI319" i="31" s="1"/>
  <c r="M34" i="31"/>
  <c r="K34" i="31"/>
  <c r="L34" i="31" s="1"/>
  <c r="I34" i="31"/>
  <c r="G34" i="31"/>
  <c r="H34" i="31"/>
  <c r="E34" i="31"/>
  <c r="C34" i="31"/>
  <c r="F34" i="31" s="1"/>
  <c r="D34" i="31"/>
  <c r="B34" i="31"/>
  <c r="Q32" i="31"/>
  <c r="O32" i="31"/>
  <c r="P32" i="31"/>
  <c r="Q31" i="31"/>
  <c r="O31" i="31"/>
  <c r="P31" i="31"/>
  <c r="Q30" i="31"/>
  <c r="O30" i="31"/>
  <c r="P30" i="31"/>
  <c r="Q29" i="31"/>
  <c r="Q340" i="31" s="1"/>
  <c r="O29" i="31"/>
  <c r="Q28" i="31"/>
  <c r="Q339" i="31" s="1"/>
  <c r="O28" i="31"/>
  <c r="P28" i="31"/>
  <c r="Q27" i="31"/>
  <c r="O27" i="31"/>
  <c r="P27" i="31" s="1"/>
  <c r="Q26" i="31"/>
  <c r="O26" i="31"/>
  <c r="P26" i="31"/>
  <c r="Q25" i="31"/>
  <c r="O25" i="31"/>
  <c r="P25" i="31" s="1"/>
  <c r="Q24" i="31"/>
  <c r="O24" i="31"/>
  <c r="Q23" i="31"/>
  <c r="O23" i="31"/>
  <c r="R23" i="31" s="1"/>
  <c r="P23" i="31"/>
  <c r="Q22" i="31"/>
  <c r="O22" i="31"/>
  <c r="P22" i="31"/>
  <c r="Q21" i="31"/>
  <c r="O21" i="31"/>
  <c r="P21" i="31" s="1"/>
  <c r="Q20" i="31"/>
  <c r="O20" i="31"/>
  <c r="P20" i="31"/>
  <c r="Q19" i="31"/>
  <c r="O19" i="31"/>
  <c r="P19" i="31"/>
  <c r="Q18" i="31"/>
  <c r="O18" i="31"/>
  <c r="P18" i="31"/>
  <c r="Q17" i="31"/>
  <c r="O17" i="31"/>
  <c r="Q16" i="31"/>
  <c r="O16" i="31"/>
  <c r="P16" i="31"/>
  <c r="Q15" i="31"/>
  <c r="O15" i="31"/>
  <c r="P15" i="31"/>
  <c r="Q14" i="31"/>
  <c r="O14" i="31"/>
  <c r="P14" i="31"/>
  <c r="Q13" i="31"/>
  <c r="O13" i="31"/>
  <c r="Q12" i="31"/>
  <c r="Q34" i="31" s="1"/>
  <c r="O12" i="31"/>
  <c r="P12" i="31"/>
  <c r="A2" i="31"/>
  <c r="R60" i="31"/>
  <c r="R80" i="31"/>
  <c r="R86" i="31"/>
  <c r="R88" i="31"/>
  <c r="R107" i="31"/>
  <c r="R111" i="31"/>
  <c r="R115" i="31"/>
  <c r="R119" i="31"/>
  <c r="R294" i="31"/>
  <c r="R296" i="31"/>
  <c r="R300" i="31"/>
  <c r="R302" i="31"/>
  <c r="R304" i="31"/>
  <c r="R306" i="31"/>
  <c r="R308" i="31"/>
  <c r="R310" i="31"/>
  <c r="R172" i="31"/>
  <c r="R174" i="31"/>
  <c r="R217" i="31"/>
  <c r="R228" i="31"/>
  <c r="R230" i="31"/>
  <c r="R234" i="31"/>
  <c r="R236" i="31"/>
  <c r="R238" i="31"/>
  <c r="R240" i="31"/>
  <c r="R242" i="31"/>
  <c r="R244" i="31"/>
  <c r="R246" i="31"/>
  <c r="G350" i="31"/>
  <c r="L324" i="31"/>
  <c r="H325" i="31"/>
  <c r="L326" i="31"/>
  <c r="H327" i="31"/>
  <c r="L328" i="31"/>
  <c r="L330" i="31"/>
  <c r="L332" i="31"/>
  <c r="L334" i="31"/>
  <c r="H339" i="31"/>
  <c r="L340" i="31"/>
  <c r="H341" i="31"/>
  <c r="L342" i="31"/>
  <c r="H343" i="31"/>
  <c r="Q343" i="31"/>
  <c r="Q331" i="31"/>
  <c r="Q333" i="31"/>
  <c r="Q338" i="31"/>
  <c r="R338" i="31" s="1"/>
  <c r="R56" i="31"/>
  <c r="R93" i="31"/>
  <c r="R104" i="31"/>
  <c r="R106" i="31"/>
  <c r="R110" i="31"/>
  <c r="R114" i="31"/>
  <c r="R120" i="31"/>
  <c r="R122" i="31"/>
  <c r="R265" i="31"/>
  <c r="R267" i="31"/>
  <c r="R269" i="31"/>
  <c r="R271" i="31"/>
  <c r="R275" i="31"/>
  <c r="R295" i="31"/>
  <c r="R301" i="31"/>
  <c r="R303" i="31"/>
  <c r="R305" i="31"/>
  <c r="R307" i="31"/>
  <c r="R309" i="31"/>
  <c r="R180" i="31"/>
  <c r="R182" i="31"/>
  <c r="R186" i="31"/>
  <c r="R201" i="31"/>
  <c r="R203" i="31"/>
  <c r="R205" i="31"/>
  <c r="R207" i="31"/>
  <c r="R209" i="31"/>
  <c r="R211" i="31"/>
  <c r="H329" i="31"/>
  <c r="H331" i="31"/>
  <c r="H333" i="31"/>
  <c r="H335" i="31"/>
  <c r="R48" i="31"/>
  <c r="R51" i="31"/>
  <c r="R198" i="31"/>
  <c r="R202" i="31"/>
  <c r="R204" i="31"/>
  <c r="R206" i="31"/>
  <c r="R208" i="31"/>
  <c r="H219" i="31"/>
  <c r="L250" i="31"/>
  <c r="R75" i="31"/>
  <c r="R77" i="31"/>
  <c r="L219" i="31"/>
  <c r="R55" i="31"/>
  <c r="R85" i="31"/>
  <c r="J34" i="31"/>
  <c r="L64" i="31"/>
  <c r="R123" i="31"/>
  <c r="J126" i="31"/>
  <c r="H157" i="31"/>
  <c r="R121" i="31"/>
  <c r="R212" i="31"/>
  <c r="R76" i="31"/>
  <c r="R45" i="31"/>
  <c r="R49" i="31"/>
  <c r="R53" i="31"/>
  <c r="R61" i="31"/>
  <c r="R79" i="31"/>
  <c r="R87" i="31"/>
  <c r="R89" i="31"/>
  <c r="Q126" i="31"/>
  <c r="R299" i="31"/>
  <c r="R105" i="31"/>
  <c r="R42" i="31"/>
  <c r="R46" i="31"/>
  <c r="R54" i="31"/>
  <c r="R58" i="31"/>
  <c r="O95" i="31"/>
  <c r="P95" i="31" s="1"/>
  <c r="R124" i="31"/>
  <c r="P73" i="31"/>
  <c r="P75" i="31"/>
  <c r="P76" i="31"/>
  <c r="P77" i="31"/>
  <c r="P104" i="31"/>
  <c r="P105" i="31"/>
  <c r="P123" i="31"/>
  <c r="P124" i="31"/>
  <c r="R214" i="31"/>
  <c r="R136" i="31"/>
  <c r="R137" i="31"/>
  <c r="R138" i="31"/>
  <c r="R141" i="31"/>
  <c r="R142" i="31"/>
  <c r="R144" i="31"/>
  <c r="R145" i="31"/>
  <c r="R146" i="31"/>
  <c r="R149" i="31"/>
  <c r="R150" i="31"/>
  <c r="R152" i="31"/>
  <c r="R153" i="31"/>
  <c r="R154" i="31"/>
  <c r="O326" i="31"/>
  <c r="O329" i="31"/>
  <c r="P329" i="31"/>
  <c r="O332" i="31"/>
  <c r="P332" i="31"/>
  <c r="O334" i="31"/>
  <c r="P334" i="31"/>
  <c r="O336" i="31"/>
  <c r="P336" i="31"/>
  <c r="O338" i="31"/>
  <c r="P338" i="31"/>
  <c r="O342" i="31"/>
  <c r="P342" i="31"/>
  <c r="R73" i="31"/>
  <c r="O188" i="31"/>
  <c r="P188" i="31" s="1"/>
  <c r="R291" i="31"/>
  <c r="R293" i="31"/>
  <c r="R15" i="31"/>
  <c r="R16" i="31"/>
  <c r="R19" i="31"/>
  <c r="R20" i="31"/>
  <c r="R22" i="31"/>
  <c r="R25" i="31"/>
  <c r="R26" i="31"/>
  <c r="R27" i="31"/>
  <c r="R28" i="31"/>
  <c r="R31" i="31"/>
  <c r="R32" i="31"/>
  <c r="R167" i="31"/>
  <c r="R169" i="31"/>
  <c r="R171" i="31"/>
  <c r="R175" i="31"/>
  <c r="R177" i="31"/>
  <c r="R179" i="31"/>
  <c r="R183" i="31"/>
  <c r="R185" i="31"/>
  <c r="R231" i="31"/>
  <c r="R233" i="31"/>
  <c r="R235" i="31"/>
  <c r="R237" i="31"/>
  <c r="R239" i="31"/>
  <c r="R241" i="31"/>
  <c r="R243" i="31"/>
  <c r="R247" i="31"/>
  <c r="R260" i="31"/>
  <c r="R262" i="31"/>
  <c r="R266" i="31"/>
  <c r="R268" i="31"/>
  <c r="R270" i="31"/>
  <c r="R272" i="31"/>
  <c r="R276" i="31"/>
  <c r="R278" i="31"/>
  <c r="H324" i="31"/>
  <c r="L327" i="31"/>
  <c r="H328" i="31"/>
  <c r="L329" i="31"/>
  <c r="H330" i="31"/>
  <c r="L331" i="31"/>
  <c r="H332" i="31"/>
  <c r="L333" i="31"/>
  <c r="H334" i="31"/>
  <c r="L335" i="31"/>
  <c r="H336" i="31"/>
  <c r="L337" i="31"/>
  <c r="H338" i="31"/>
  <c r="L339" i="31"/>
  <c r="H340" i="31"/>
  <c r="L343" i="31"/>
  <c r="F324" i="31"/>
  <c r="N324" i="31"/>
  <c r="J325" i="31"/>
  <c r="J327" i="31"/>
  <c r="F328" i="31"/>
  <c r="N328" i="31"/>
  <c r="J329" i="31"/>
  <c r="F330" i="31"/>
  <c r="N330" i="31"/>
  <c r="J331" i="31"/>
  <c r="F332" i="31"/>
  <c r="N332" i="31"/>
  <c r="J333" i="31"/>
  <c r="F334" i="31"/>
  <c r="N334" i="31"/>
  <c r="J335" i="31"/>
  <c r="F338" i="31"/>
  <c r="N338" i="31"/>
  <c r="J339" i="31"/>
  <c r="F340" i="31"/>
  <c r="N340" i="31"/>
  <c r="J341" i="31"/>
  <c r="J343" i="31"/>
  <c r="J324" i="31"/>
  <c r="J326" i="31"/>
  <c r="F327" i="31"/>
  <c r="N327" i="31"/>
  <c r="J328" i="31"/>
  <c r="F329" i="31"/>
  <c r="N329" i="31"/>
  <c r="J330" i="31"/>
  <c r="F331" i="31"/>
  <c r="N331" i="31"/>
  <c r="J332" i="31"/>
  <c r="F333" i="31"/>
  <c r="N333" i="31"/>
  <c r="J334" i="31"/>
  <c r="F335" i="31"/>
  <c r="N335" i="31"/>
  <c r="J336" i="31"/>
  <c r="F337" i="31"/>
  <c r="N337" i="31"/>
  <c r="J338" i="31"/>
  <c r="J340" i="31"/>
  <c r="J342" i="31"/>
  <c r="F343" i="31"/>
  <c r="N343" i="31"/>
  <c r="R166" i="31"/>
  <c r="P228" i="31"/>
  <c r="R259" i="31"/>
  <c r="P290" i="31"/>
  <c r="H323" i="31"/>
  <c r="P166" i="31"/>
  <c r="R290" i="31"/>
  <c r="J323" i="31"/>
  <c r="R343" i="31"/>
  <c r="D20" i="30"/>
  <c r="Q25" i="30"/>
  <c r="O25" i="30"/>
  <c r="P22" i="30"/>
  <c r="N22" i="30"/>
  <c r="P19" i="30"/>
  <c r="P25" i="30" s="1"/>
  <c r="N19" i="30"/>
  <c r="P18" i="30"/>
  <c r="N18" i="30"/>
  <c r="N25" i="30"/>
  <c r="P13" i="30"/>
  <c r="A1" i="29"/>
  <c r="A1" i="28"/>
  <c r="A1" i="27"/>
  <c r="A1" i="26"/>
  <c r="A1" i="25"/>
  <c r="BL31" i="22"/>
  <c r="CD30" i="22"/>
  <c r="CG29" i="22"/>
  <c r="CE29" i="22"/>
  <c r="BL29" i="22"/>
  <c r="CG28" i="22"/>
  <c r="CE28" i="22"/>
  <c r="BL28" i="22"/>
  <c r="CG27" i="22"/>
  <c r="CE27" i="22"/>
  <c r="BL27" i="22"/>
  <c r="CG26" i="22"/>
  <c r="CE26" i="22"/>
  <c r="BL26" i="22"/>
  <c r="CG25" i="22"/>
  <c r="CE25" i="22"/>
  <c r="BL25" i="22"/>
  <c r="CG24" i="22"/>
  <c r="CE24" i="22"/>
  <c r="BL24" i="22"/>
  <c r="CG23" i="22"/>
  <c r="CE23" i="22"/>
  <c r="BL23" i="22"/>
  <c r="CG22" i="22"/>
  <c r="CE22" i="22"/>
  <c r="BL22" i="22"/>
  <c r="CG21" i="22"/>
  <c r="CE21" i="22"/>
  <c r="BL21" i="22"/>
  <c r="CG20" i="22"/>
  <c r="CE20" i="22"/>
  <c r="BL20" i="22"/>
  <c r="CG19" i="22"/>
  <c r="CE19" i="22"/>
  <c r="BL19" i="22"/>
  <c r="CG18" i="22"/>
  <c r="CE18" i="22"/>
  <c r="BL18" i="22"/>
  <c r="CG17" i="22"/>
  <c r="CE17" i="22"/>
  <c r="BL17" i="22"/>
  <c r="CG16" i="22"/>
  <c r="CE16" i="22"/>
  <c r="BL16" i="22"/>
  <c r="CG15" i="22"/>
  <c r="CE15" i="22"/>
  <c r="BL15" i="22"/>
  <c r="CG14" i="22"/>
  <c r="CE14" i="22"/>
  <c r="BL14" i="22"/>
  <c r="CG13" i="22"/>
  <c r="CE13" i="22"/>
  <c r="BL13" i="22"/>
  <c r="CG12" i="22"/>
  <c r="CE12" i="22"/>
  <c r="BL12" i="22"/>
  <c r="CG11" i="22"/>
  <c r="CE11" i="22"/>
  <c r="BL11" i="22"/>
  <c r="CG10" i="22"/>
  <c r="CE10" i="22"/>
  <c r="BL10" i="22"/>
  <c r="CG9" i="22"/>
  <c r="CE9" i="22"/>
  <c r="BL9" i="22"/>
  <c r="A1" i="22"/>
  <c r="A1" i="21"/>
  <c r="G50" i="20"/>
  <c r="H50" i="20"/>
  <c r="I50" i="20"/>
  <c r="F50" i="20"/>
  <c r="G47" i="20"/>
  <c r="H47" i="20"/>
  <c r="I47" i="20"/>
  <c r="F47" i="20"/>
  <c r="F36" i="20"/>
  <c r="G36" i="20"/>
  <c r="H36" i="20"/>
  <c r="I36" i="20"/>
  <c r="F37" i="20"/>
  <c r="G37" i="20"/>
  <c r="H37" i="20"/>
  <c r="I37" i="20"/>
  <c r="F38" i="20"/>
  <c r="G38" i="20"/>
  <c r="H38" i="20"/>
  <c r="I38" i="20"/>
  <c r="F39" i="20"/>
  <c r="G39" i="20"/>
  <c r="H39" i="20"/>
  <c r="I39" i="20"/>
  <c r="F40" i="20"/>
  <c r="G40" i="20"/>
  <c r="H40" i="20"/>
  <c r="I40" i="20"/>
  <c r="F41" i="20"/>
  <c r="G41" i="20"/>
  <c r="H41" i="20"/>
  <c r="I41" i="20"/>
  <c r="F42" i="20"/>
  <c r="G42" i="20"/>
  <c r="H42" i="20"/>
  <c r="I42" i="20"/>
  <c r="F43" i="20"/>
  <c r="G43" i="20"/>
  <c r="H43" i="20"/>
  <c r="I43" i="20"/>
  <c r="G35" i="20"/>
  <c r="H35" i="20"/>
  <c r="I35" i="20"/>
  <c r="F35" i="20"/>
  <c r="G32" i="20"/>
  <c r="H32" i="20"/>
  <c r="I32" i="20"/>
  <c r="F32" i="20"/>
  <c r="G27" i="20"/>
  <c r="H27" i="20"/>
  <c r="I27" i="20"/>
  <c r="F27" i="20"/>
  <c r="F25" i="20"/>
  <c r="F24" i="20"/>
  <c r="F15" i="20"/>
  <c r="G15" i="20"/>
  <c r="H15" i="20"/>
  <c r="I15" i="20"/>
  <c r="F16" i="20"/>
  <c r="G16" i="20"/>
  <c r="H16" i="20"/>
  <c r="I16" i="20"/>
  <c r="F17" i="20"/>
  <c r="G17" i="20"/>
  <c r="H17" i="20"/>
  <c r="I17" i="20"/>
  <c r="F18" i="20"/>
  <c r="G18" i="20"/>
  <c r="H18" i="20"/>
  <c r="I18" i="20"/>
  <c r="F19" i="20"/>
  <c r="G19" i="20"/>
  <c r="H19" i="20"/>
  <c r="I19" i="20"/>
  <c r="F20" i="20"/>
  <c r="G20" i="20"/>
  <c r="H20" i="20"/>
  <c r="I20" i="20"/>
  <c r="F21" i="20"/>
  <c r="G21" i="20"/>
  <c r="H21" i="20"/>
  <c r="I21" i="20"/>
  <c r="F22" i="20"/>
  <c r="G22" i="20"/>
  <c r="H22" i="20"/>
  <c r="I22" i="20"/>
  <c r="F23" i="20"/>
  <c r="G23" i="20"/>
  <c r="H23" i="20"/>
  <c r="I23" i="20"/>
  <c r="G14" i="20"/>
  <c r="H14" i="20"/>
  <c r="I14" i="20"/>
  <c r="F14" i="20"/>
  <c r="F12" i="20"/>
  <c r="G12" i="20"/>
  <c r="H12" i="20"/>
  <c r="I12" i="20"/>
  <c r="G11" i="20"/>
  <c r="H11" i="20"/>
  <c r="I11" i="20"/>
  <c r="F11" i="20"/>
  <c r="K50" i="20"/>
  <c r="L50" i="20"/>
  <c r="M50" i="20"/>
  <c r="J50" i="20"/>
  <c r="L47" i="20"/>
  <c r="J47" i="20"/>
  <c r="J39" i="20"/>
  <c r="K39" i="20"/>
  <c r="L39" i="20"/>
  <c r="M39" i="20"/>
  <c r="J40" i="20"/>
  <c r="K40" i="20"/>
  <c r="L40" i="20"/>
  <c r="M40" i="20"/>
  <c r="J41" i="20"/>
  <c r="K41" i="20"/>
  <c r="L41" i="20"/>
  <c r="M41" i="20"/>
  <c r="J42" i="20"/>
  <c r="K42" i="20"/>
  <c r="L42" i="20"/>
  <c r="M42" i="20"/>
  <c r="J43" i="20"/>
  <c r="K43" i="20"/>
  <c r="L43" i="20"/>
  <c r="M43" i="20"/>
  <c r="K38" i="20"/>
  <c r="L38" i="20"/>
  <c r="M38" i="20"/>
  <c r="J38" i="20"/>
  <c r="K36" i="20"/>
  <c r="K35" i="20"/>
  <c r="L35" i="20"/>
  <c r="M35" i="20"/>
  <c r="J35" i="20"/>
  <c r="L32" i="20"/>
  <c r="J32" i="20"/>
  <c r="L27" i="20"/>
  <c r="J27" i="20"/>
  <c r="J12" i="20"/>
  <c r="K12" i="20"/>
  <c r="L12" i="20"/>
  <c r="M12" i="20"/>
  <c r="M13" i="20"/>
  <c r="J14" i="20"/>
  <c r="K14" i="20"/>
  <c r="L14" i="20"/>
  <c r="M14" i="20"/>
  <c r="J15" i="20"/>
  <c r="K15" i="20"/>
  <c r="L15" i="20"/>
  <c r="M15" i="20"/>
  <c r="J16" i="20"/>
  <c r="K16" i="20"/>
  <c r="L16" i="20"/>
  <c r="M16" i="20"/>
  <c r="J17" i="20"/>
  <c r="K17" i="20"/>
  <c r="L17" i="20"/>
  <c r="M17" i="20"/>
  <c r="J18" i="20"/>
  <c r="K18" i="20"/>
  <c r="L18" i="20"/>
  <c r="M18" i="20"/>
  <c r="J19" i="20"/>
  <c r="K19" i="20"/>
  <c r="L19" i="20"/>
  <c r="M19" i="20"/>
  <c r="J20" i="20"/>
  <c r="K20" i="20"/>
  <c r="L20" i="20"/>
  <c r="M20" i="20"/>
  <c r="J21" i="20"/>
  <c r="K21" i="20"/>
  <c r="L21" i="20"/>
  <c r="M21" i="20"/>
  <c r="J22" i="20"/>
  <c r="K22" i="20"/>
  <c r="L22" i="20"/>
  <c r="M22" i="20"/>
  <c r="J23" i="20"/>
  <c r="K23" i="20"/>
  <c r="L23" i="20"/>
  <c r="M23" i="20"/>
  <c r="J24" i="20"/>
  <c r="J25" i="20"/>
  <c r="K11" i="20"/>
  <c r="L11" i="20"/>
  <c r="M11" i="20"/>
  <c r="J11" i="20"/>
  <c r="P55" i="20"/>
  <c r="N55" i="20"/>
  <c r="O50" i="20"/>
  <c r="P50" i="20"/>
  <c r="Q50" i="20"/>
  <c r="N50" i="20"/>
  <c r="P47" i="20"/>
  <c r="N47" i="20"/>
  <c r="O36" i="20"/>
  <c r="N38" i="20"/>
  <c r="O38" i="20"/>
  <c r="P38" i="20"/>
  <c r="Q38" i="20"/>
  <c r="N39" i="20"/>
  <c r="O39" i="20"/>
  <c r="P39" i="20"/>
  <c r="Q39" i="20"/>
  <c r="N40" i="20"/>
  <c r="O40" i="20"/>
  <c r="P40" i="20"/>
  <c r="Q40" i="20"/>
  <c r="N41" i="20"/>
  <c r="O41" i="20"/>
  <c r="P41" i="20"/>
  <c r="Q41" i="20"/>
  <c r="N42" i="20"/>
  <c r="O42" i="20"/>
  <c r="P42" i="20"/>
  <c r="Q42" i="20"/>
  <c r="N43" i="20"/>
  <c r="O43" i="20"/>
  <c r="P43" i="20"/>
  <c r="Q43" i="20"/>
  <c r="O35" i="20"/>
  <c r="P35" i="20"/>
  <c r="Q35" i="20"/>
  <c r="N35" i="20"/>
  <c r="P32" i="20"/>
  <c r="N32" i="20"/>
  <c r="P27" i="20"/>
  <c r="N27" i="20"/>
  <c r="N12" i="20"/>
  <c r="O12" i="20"/>
  <c r="P12" i="20"/>
  <c r="Q12" i="20"/>
  <c r="N14" i="20"/>
  <c r="O14" i="20"/>
  <c r="P14" i="20"/>
  <c r="Q14" i="20"/>
  <c r="N15" i="20"/>
  <c r="O15" i="20"/>
  <c r="P15" i="20"/>
  <c r="Q15" i="20"/>
  <c r="N16" i="20"/>
  <c r="O16" i="20"/>
  <c r="P16" i="20"/>
  <c r="Q16" i="20"/>
  <c r="N17" i="20"/>
  <c r="O17" i="20"/>
  <c r="P17" i="20"/>
  <c r="Q17" i="20"/>
  <c r="N18" i="20"/>
  <c r="O18" i="20"/>
  <c r="P18" i="20"/>
  <c r="Q18" i="20"/>
  <c r="N19" i="20"/>
  <c r="O19" i="20"/>
  <c r="P19" i="20"/>
  <c r="Q19" i="20"/>
  <c r="N20" i="20"/>
  <c r="O20" i="20"/>
  <c r="P20" i="20"/>
  <c r="Q20" i="20"/>
  <c r="N21" i="20"/>
  <c r="O21" i="20"/>
  <c r="P21" i="20"/>
  <c r="Q21" i="20"/>
  <c r="N22" i="20"/>
  <c r="O22" i="20"/>
  <c r="P22" i="20"/>
  <c r="Q22" i="20"/>
  <c r="N23" i="20"/>
  <c r="O23" i="20"/>
  <c r="P23" i="20"/>
  <c r="Q23" i="20"/>
  <c r="N24" i="20"/>
  <c r="N25" i="20"/>
  <c r="O11" i="20"/>
  <c r="P11" i="20"/>
  <c r="Q11" i="20"/>
  <c r="N11" i="20"/>
  <c r="S51" i="20"/>
  <c r="S50" i="20"/>
  <c r="T50" i="20"/>
  <c r="U50" i="20"/>
  <c r="R50" i="20"/>
  <c r="T47" i="20"/>
  <c r="R47" i="20"/>
  <c r="S36" i="20"/>
  <c r="R38" i="20"/>
  <c r="S38" i="20"/>
  <c r="T38" i="20"/>
  <c r="U38" i="20"/>
  <c r="R39" i="20"/>
  <c r="S39" i="20"/>
  <c r="T39" i="20"/>
  <c r="U39" i="20"/>
  <c r="R40" i="20"/>
  <c r="S40" i="20"/>
  <c r="T40" i="20"/>
  <c r="U40" i="20"/>
  <c r="R41" i="20"/>
  <c r="S41" i="20"/>
  <c r="T41" i="20"/>
  <c r="U41" i="20"/>
  <c r="R42" i="20"/>
  <c r="S42" i="20"/>
  <c r="T42" i="20"/>
  <c r="U42" i="20"/>
  <c r="R43" i="20"/>
  <c r="S43" i="20"/>
  <c r="T43" i="20"/>
  <c r="U43" i="20"/>
  <c r="S35" i="20"/>
  <c r="T35" i="20"/>
  <c r="U35" i="20"/>
  <c r="R35" i="20"/>
  <c r="T32" i="20"/>
  <c r="R32" i="20"/>
  <c r="T28" i="20"/>
  <c r="R28" i="20"/>
  <c r="T27" i="20"/>
  <c r="R27" i="20"/>
  <c r="R12" i="20"/>
  <c r="S12" i="20"/>
  <c r="T12" i="20"/>
  <c r="U12" i="20"/>
  <c r="R13" i="20"/>
  <c r="S13" i="20"/>
  <c r="T13" i="20"/>
  <c r="U13" i="20"/>
  <c r="R14" i="20"/>
  <c r="S14" i="20"/>
  <c r="T14" i="20"/>
  <c r="U14" i="20"/>
  <c r="R15" i="20"/>
  <c r="S15" i="20"/>
  <c r="T15" i="20"/>
  <c r="U15" i="20"/>
  <c r="R16" i="20"/>
  <c r="S16" i="20"/>
  <c r="T16" i="20"/>
  <c r="U16" i="20"/>
  <c r="R17" i="20"/>
  <c r="S17" i="20"/>
  <c r="T17" i="20"/>
  <c r="U17" i="20"/>
  <c r="R18" i="20"/>
  <c r="S18" i="20"/>
  <c r="T18" i="20"/>
  <c r="U18" i="20"/>
  <c r="R19" i="20"/>
  <c r="S19" i="20"/>
  <c r="T19" i="20"/>
  <c r="U19" i="20"/>
  <c r="R20" i="20"/>
  <c r="S20" i="20"/>
  <c r="T20" i="20"/>
  <c r="U20" i="20"/>
  <c r="R21" i="20"/>
  <c r="S21" i="20"/>
  <c r="T21" i="20"/>
  <c r="U21" i="20"/>
  <c r="R22" i="20"/>
  <c r="S22" i="20"/>
  <c r="T22" i="20"/>
  <c r="U22" i="20"/>
  <c r="R23" i="20"/>
  <c r="S23" i="20"/>
  <c r="T23" i="20"/>
  <c r="U23" i="20"/>
  <c r="R24" i="20"/>
  <c r="R25" i="20"/>
  <c r="S11" i="20"/>
  <c r="T11" i="20"/>
  <c r="U11" i="20"/>
  <c r="R11" i="20"/>
  <c r="C22" i="20"/>
  <c r="D22" i="20"/>
  <c r="E22" i="20"/>
  <c r="C23" i="20"/>
  <c r="D23" i="20"/>
  <c r="E23" i="20"/>
  <c r="B23" i="20"/>
  <c r="B22" i="20"/>
  <c r="C19" i="20"/>
  <c r="D19" i="20"/>
  <c r="E19" i="20"/>
  <c r="B19" i="20"/>
  <c r="B15" i="20"/>
  <c r="C15" i="20"/>
  <c r="D15" i="20"/>
  <c r="E15" i="20"/>
  <c r="B16" i="20"/>
  <c r="C16" i="20"/>
  <c r="D16" i="20"/>
  <c r="E16" i="20"/>
  <c r="B17" i="20"/>
  <c r="C17" i="20"/>
  <c r="D17" i="20"/>
  <c r="E17" i="20"/>
  <c r="B18" i="20"/>
  <c r="C18" i="20"/>
  <c r="D18" i="20"/>
  <c r="E18" i="20"/>
  <c r="C14" i="20"/>
  <c r="D14" i="20"/>
  <c r="E14" i="20"/>
  <c r="B14" i="20"/>
  <c r="C12" i="20"/>
  <c r="D12" i="20"/>
  <c r="E12" i="20"/>
  <c r="B12" i="20"/>
  <c r="C11" i="20"/>
  <c r="D11" i="20"/>
  <c r="E11" i="20"/>
  <c r="B11" i="20"/>
  <c r="A43" i="20"/>
  <c r="A42" i="20"/>
  <c r="A41" i="20"/>
  <c r="A40" i="20"/>
  <c r="A39" i="20"/>
  <c r="A38" i="20"/>
  <c r="A33" i="20"/>
  <c r="A48" i="20" s="1"/>
  <c r="A23" i="20"/>
  <c r="A22" i="20"/>
  <c r="A21" i="20"/>
  <c r="A19" i="20"/>
  <c r="A18" i="20"/>
  <c r="A17" i="20"/>
  <c r="A16" i="20"/>
  <c r="A15" i="20"/>
  <c r="A14" i="20"/>
  <c r="T4" i="20"/>
  <c r="T3" i="20"/>
  <c r="T2" i="20"/>
  <c r="A1" i="20"/>
  <c r="Q349" i="19"/>
  <c r="O349" i="19"/>
  <c r="M349" i="19"/>
  <c r="K349" i="19"/>
  <c r="I349" i="19"/>
  <c r="Q348" i="19"/>
  <c r="O348" i="19"/>
  <c r="M348" i="19"/>
  <c r="K348" i="19"/>
  <c r="I348" i="19"/>
  <c r="G348" i="19"/>
  <c r="E348" i="19"/>
  <c r="C348" i="19"/>
  <c r="B345" i="19"/>
  <c r="M343" i="19"/>
  <c r="N343" i="19" s="1"/>
  <c r="K343" i="19"/>
  <c r="I343" i="19"/>
  <c r="G343" i="19"/>
  <c r="E343" i="19"/>
  <c r="C343" i="19"/>
  <c r="D343" i="19" s="1"/>
  <c r="M342" i="19"/>
  <c r="K342" i="19"/>
  <c r="I342" i="19"/>
  <c r="J342" i="19" s="1"/>
  <c r="G342" i="19"/>
  <c r="E342" i="19"/>
  <c r="C342" i="19"/>
  <c r="D342" i="19"/>
  <c r="M341" i="19"/>
  <c r="K341" i="19"/>
  <c r="I341" i="19"/>
  <c r="G341" i="19"/>
  <c r="H341" i="19" s="1"/>
  <c r="E341" i="19"/>
  <c r="C341" i="19"/>
  <c r="D341" i="19"/>
  <c r="M340" i="19"/>
  <c r="N340" i="19" s="1"/>
  <c r="K340" i="19"/>
  <c r="I340" i="19"/>
  <c r="G340" i="19"/>
  <c r="E340" i="19"/>
  <c r="F340" i="19" s="1"/>
  <c r="C340" i="19"/>
  <c r="D340" i="19" s="1"/>
  <c r="M339" i="19"/>
  <c r="K339" i="19"/>
  <c r="L339" i="19" s="1"/>
  <c r="I339" i="19"/>
  <c r="G339" i="19"/>
  <c r="E339" i="19"/>
  <c r="C339" i="19"/>
  <c r="D339" i="19" s="1"/>
  <c r="M338" i="19"/>
  <c r="K338" i="19"/>
  <c r="I338" i="19"/>
  <c r="J338" i="19" s="1"/>
  <c r="G338" i="19"/>
  <c r="E338" i="19"/>
  <c r="C338" i="19"/>
  <c r="D338" i="19"/>
  <c r="M337" i="19"/>
  <c r="K337" i="19"/>
  <c r="I337" i="19"/>
  <c r="G337" i="19"/>
  <c r="E337" i="19"/>
  <c r="C337" i="19"/>
  <c r="D337" i="19"/>
  <c r="M336" i="19"/>
  <c r="K336" i="19"/>
  <c r="I336" i="19"/>
  <c r="G336" i="19"/>
  <c r="E336" i="19"/>
  <c r="C336" i="19"/>
  <c r="D336" i="19" s="1"/>
  <c r="M335" i="19"/>
  <c r="N335" i="19" s="1"/>
  <c r="K335" i="19"/>
  <c r="I335" i="19"/>
  <c r="G335" i="19"/>
  <c r="E335" i="19"/>
  <c r="F335" i="19" s="1"/>
  <c r="C335" i="19"/>
  <c r="D335" i="19" s="1"/>
  <c r="M334" i="19"/>
  <c r="K334" i="19"/>
  <c r="I334" i="19"/>
  <c r="J334" i="19" s="1"/>
  <c r="G334" i="19"/>
  <c r="E334" i="19"/>
  <c r="C334" i="19"/>
  <c r="D334" i="19"/>
  <c r="M333" i="19"/>
  <c r="K333" i="19"/>
  <c r="I333" i="19"/>
  <c r="G333" i="19"/>
  <c r="H333" i="19" s="1"/>
  <c r="E333" i="19"/>
  <c r="C333" i="19"/>
  <c r="D333" i="19"/>
  <c r="M332" i="19"/>
  <c r="N332" i="19" s="1"/>
  <c r="K332" i="19"/>
  <c r="I332" i="19"/>
  <c r="G332" i="19"/>
  <c r="J332" i="19" s="1"/>
  <c r="E332" i="19"/>
  <c r="F332" i="19" s="1"/>
  <c r="C332" i="19"/>
  <c r="D332" i="19" s="1"/>
  <c r="M331" i="19"/>
  <c r="K331" i="19"/>
  <c r="L331" i="19" s="1"/>
  <c r="I331" i="19"/>
  <c r="G331" i="19"/>
  <c r="E331" i="19"/>
  <c r="C331" i="19"/>
  <c r="D331" i="19" s="1"/>
  <c r="M330" i="19"/>
  <c r="K330" i="19"/>
  <c r="I330" i="19"/>
  <c r="G330" i="19"/>
  <c r="E330" i="19"/>
  <c r="C330" i="19"/>
  <c r="D330" i="19"/>
  <c r="M329" i="19"/>
  <c r="K329" i="19"/>
  <c r="I329" i="19"/>
  <c r="G329" i="19"/>
  <c r="E329" i="19"/>
  <c r="C329" i="19"/>
  <c r="D329" i="19"/>
  <c r="M328" i="19"/>
  <c r="K328" i="19"/>
  <c r="I328" i="19"/>
  <c r="G328" i="19"/>
  <c r="J328" i="19" s="1"/>
  <c r="E328" i="19"/>
  <c r="C328" i="19"/>
  <c r="D328" i="19" s="1"/>
  <c r="M327" i="19"/>
  <c r="N327" i="19" s="1"/>
  <c r="K327" i="19"/>
  <c r="I327" i="19"/>
  <c r="G327" i="19"/>
  <c r="E327" i="19"/>
  <c r="F327" i="19" s="1"/>
  <c r="C327" i="19"/>
  <c r="D327" i="19" s="1"/>
  <c r="M326" i="19"/>
  <c r="K326" i="19"/>
  <c r="I326" i="19"/>
  <c r="L326" i="19" s="1"/>
  <c r="G326" i="19"/>
  <c r="E326" i="19"/>
  <c r="C326" i="19"/>
  <c r="D326" i="19"/>
  <c r="M325" i="19"/>
  <c r="K325" i="19"/>
  <c r="I325" i="19"/>
  <c r="G325" i="19"/>
  <c r="E325" i="19"/>
  <c r="C325" i="19"/>
  <c r="D325" i="19"/>
  <c r="M324" i="19"/>
  <c r="N324" i="19" s="1"/>
  <c r="K324" i="19"/>
  <c r="I324" i="19"/>
  <c r="G324" i="19"/>
  <c r="J324" i="19" s="1"/>
  <c r="E324" i="19"/>
  <c r="F324" i="19" s="1"/>
  <c r="C324" i="19"/>
  <c r="D324" i="19" s="1"/>
  <c r="M323" i="19"/>
  <c r="K323" i="19"/>
  <c r="K345" i="19" s="1"/>
  <c r="K350" i="19" s="1"/>
  <c r="I323" i="19"/>
  <c r="G323" i="19"/>
  <c r="E323" i="19"/>
  <c r="C323" i="19"/>
  <c r="D323" i="19" s="1"/>
  <c r="M312" i="19"/>
  <c r="K312" i="19"/>
  <c r="N312" i="19"/>
  <c r="I312" i="19"/>
  <c r="G312" i="19"/>
  <c r="J312" i="19"/>
  <c r="E312" i="19"/>
  <c r="H312" i="19" s="1"/>
  <c r="C312" i="19"/>
  <c r="B312" i="19"/>
  <c r="Q310" i="19"/>
  <c r="O310" i="19"/>
  <c r="P310" i="19" s="1"/>
  <c r="Q309" i="19"/>
  <c r="O309" i="19"/>
  <c r="P309" i="19" s="1"/>
  <c r="Q308" i="19"/>
  <c r="O308" i="19"/>
  <c r="P308" i="19"/>
  <c r="Q307" i="19"/>
  <c r="O307" i="19"/>
  <c r="P307" i="19" s="1"/>
  <c r="Q306" i="19"/>
  <c r="O306" i="19"/>
  <c r="Q305" i="19"/>
  <c r="O305" i="19"/>
  <c r="P305" i="19"/>
  <c r="Q304" i="19"/>
  <c r="O304" i="19"/>
  <c r="P304" i="19"/>
  <c r="Q303" i="19"/>
  <c r="R303" i="19" s="1"/>
  <c r="O303" i="19"/>
  <c r="P303" i="19" s="1"/>
  <c r="Q302" i="19"/>
  <c r="O302" i="19"/>
  <c r="P302" i="19" s="1"/>
  <c r="Q301" i="19"/>
  <c r="O301" i="19"/>
  <c r="Q300" i="19"/>
  <c r="O300" i="19"/>
  <c r="P300" i="19"/>
  <c r="Q299" i="19"/>
  <c r="O299" i="19"/>
  <c r="P299" i="19" s="1"/>
  <c r="Q298" i="19"/>
  <c r="R298" i="19" s="1"/>
  <c r="O298" i="19"/>
  <c r="P298" i="19" s="1"/>
  <c r="Q297" i="19"/>
  <c r="O297" i="19"/>
  <c r="R297" i="19" s="1"/>
  <c r="Q296" i="19"/>
  <c r="O296" i="19"/>
  <c r="P296" i="19"/>
  <c r="Q295" i="19"/>
  <c r="R295" i="19" s="1"/>
  <c r="O295" i="19"/>
  <c r="P295" i="19" s="1"/>
  <c r="Q294" i="19"/>
  <c r="O294" i="19"/>
  <c r="P294" i="19" s="1"/>
  <c r="Q293" i="19"/>
  <c r="O293" i="19"/>
  <c r="P293" i="19" s="1"/>
  <c r="Q292" i="19"/>
  <c r="O292" i="19"/>
  <c r="Q291" i="19"/>
  <c r="O291" i="19"/>
  <c r="Q290" i="19"/>
  <c r="O290" i="19"/>
  <c r="P290" i="19"/>
  <c r="M281" i="19"/>
  <c r="K281" i="19"/>
  <c r="I281" i="19"/>
  <c r="G281" i="19"/>
  <c r="H281" i="19" s="1"/>
  <c r="E281" i="19"/>
  <c r="C281" i="19"/>
  <c r="Q279" i="19"/>
  <c r="R279" i="19" s="1"/>
  <c r="O279" i="19"/>
  <c r="P279" i="19" s="1"/>
  <c r="Q278" i="19"/>
  <c r="O278" i="19"/>
  <c r="P278" i="19"/>
  <c r="Q277" i="19"/>
  <c r="O277" i="19"/>
  <c r="P277" i="19"/>
  <c r="Q276" i="19"/>
  <c r="O276" i="19"/>
  <c r="P276" i="19"/>
  <c r="Q275" i="19"/>
  <c r="O275" i="19"/>
  <c r="Q274" i="19"/>
  <c r="O274" i="19"/>
  <c r="P274" i="19"/>
  <c r="Q273" i="19"/>
  <c r="O273" i="19"/>
  <c r="R273" i="19" s="1"/>
  <c r="Q272" i="19"/>
  <c r="O272" i="19"/>
  <c r="P272" i="19"/>
  <c r="Q271" i="19"/>
  <c r="O271" i="19"/>
  <c r="P271" i="19"/>
  <c r="Q270" i="19"/>
  <c r="O270" i="19"/>
  <c r="P270" i="19" s="1"/>
  <c r="Q269" i="19"/>
  <c r="O269" i="19"/>
  <c r="Q268" i="19"/>
  <c r="O268" i="19"/>
  <c r="P268" i="19"/>
  <c r="Q267" i="19"/>
  <c r="O267" i="19"/>
  <c r="P267" i="19"/>
  <c r="Q266" i="19"/>
  <c r="R266" i="19" s="1"/>
  <c r="O266" i="19"/>
  <c r="P266" i="19" s="1"/>
  <c r="Q265" i="19"/>
  <c r="O265" i="19"/>
  <c r="R265" i="19" s="1"/>
  <c r="P265" i="19"/>
  <c r="Q264" i="19"/>
  <c r="O264" i="19"/>
  <c r="P264" i="19"/>
  <c r="Q263" i="19"/>
  <c r="R263" i="19" s="1"/>
  <c r="O263" i="19"/>
  <c r="P263" i="19"/>
  <c r="Q262" i="19"/>
  <c r="O262" i="19"/>
  <c r="O326" i="19" s="1"/>
  <c r="P326" i="19" s="1"/>
  <c r="Q261" i="19"/>
  <c r="O261" i="19"/>
  <c r="P261" i="19"/>
  <c r="Q260" i="19"/>
  <c r="O260" i="19"/>
  <c r="P260" i="19"/>
  <c r="Q259" i="19"/>
  <c r="R259" i="19" s="1"/>
  <c r="O259" i="19"/>
  <c r="P259" i="19"/>
  <c r="M250" i="19"/>
  <c r="N250" i="19"/>
  <c r="K250" i="19"/>
  <c r="I250" i="19"/>
  <c r="G250" i="19"/>
  <c r="E250" i="19"/>
  <c r="F250" i="19" s="1"/>
  <c r="C250" i="19"/>
  <c r="Q248" i="19"/>
  <c r="O248" i="19"/>
  <c r="Q247" i="19"/>
  <c r="R247" i="19" s="1"/>
  <c r="O247" i="19"/>
  <c r="Q246" i="19"/>
  <c r="O246" i="19"/>
  <c r="P246" i="19"/>
  <c r="Q245" i="19"/>
  <c r="O245" i="19"/>
  <c r="P245" i="19"/>
  <c r="Q244" i="19"/>
  <c r="O244" i="19"/>
  <c r="Q243" i="19"/>
  <c r="O243" i="19"/>
  <c r="Q242" i="19"/>
  <c r="O242" i="19"/>
  <c r="Q241" i="19"/>
  <c r="O241" i="19"/>
  <c r="R241" i="19" s="1"/>
  <c r="Q240" i="19"/>
  <c r="R240" i="19" s="1"/>
  <c r="O240" i="19"/>
  <c r="Q239" i="19"/>
  <c r="O239" i="19"/>
  <c r="Q238" i="19"/>
  <c r="R238" i="19" s="1"/>
  <c r="O238" i="19"/>
  <c r="P238" i="19" s="1"/>
  <c r="Q237" i="19"/>
  <c r="O237" i="19"/>
  <c r="P237" i="19" s="1"/>
  <c r="Q236" i="19"/>
  <c r="O236" i="19"/>
  <c r="Q235" i="19"/>
  <c r="O235" i="19"/>
  <c r="Q234" i="19"/>
  <c r="R234" i="19" s="1"/>
  <c r="P234" i="19"/>
  <c r="O234" i="19"/>
  <c r="Q233" i="19"/>
  <c r="O233" i="19"/>
  <c r="R233" i="19" s="1"/>
  <c r="Q232" i="19"/>
  <c r="O232" i="19"/>
  <c r="Q231" i="19"/>
  <c r="O231" i="19"/>
  <c r="Q230" i="19"/>
  <c r="O230" i="19"/>
  <c r="P230" i="19" s="1"/>
  <c r="Q229" i="19"/>
  <c r="O229" i="19"/>
  <c r="Q228" i="19"/>
  <c r="O228" i="19"/>
  <c r="M219" i="19"/>
  <c r="N219" i="19" s="1"/>
  <c r="K219" i="19"/>
  <c r="L219" i="19" s="1"/>
  <c r="I219" i="19"/>
  <c r="G219" i="19"/>
  <c r="E219" i="19"/>
  <c r="C219" i="19"/>
  <c r="Q217" i="19"/>
  <c r="O217" i="19"/>
  <c r="P217" i="19" s="1"/>
  <c r="Q216" i="19"/>
  <c r="O216" i="19"/>
  <c r="P216" i="19" s="1"/>
  <c r="Q215" i="19"/>
  <c r="O215" i="19"/>
  <c r="P215" i="19"/>
  <c r="Q214" i="19"/>
  <c r="O214" i="19"/>
  <c r="P214" i="19"/>
  <c r="Q213" i="19"/>
  <c r="R213" i="19" s="1"/>
  <c r="O213" i="19"/>
  <c r="P213" i="19" s="1"/>
  <c r="Q212" i="19"/>
  <c r="O212" i="19"/>
  <c r="P212" i="19" s="1"/>
  <c r="Q211" i="19"/>
  <c r="R211" i="19"/>
  <c r="P211" i="19"/>
  <c r="O211" i="19"/>
  <c r="Q210" i="19"/>
  <c r="O210" i="19"/>
  <c r="P210" i="19" s="1"/>
  <c r="Q209" i="19"/>
  <c r="O209" i="19"/>
  <c r="P209" i="19"/>
  <c r="Q208" i="19"/>
  <c r="O208" i="19"/>
  <c r="P208" i="19" s="1"/>
  <c r="Q207" i="19"/>
  <c r="O207" i="19"/>
  <c r="P207" i="19" s="1"/>
  <c r="Q206" i="19"/>
  <c r="O206" i="19"/>
  <c r="P206" i="19"/>
  <c r="Q205" i="19"/>
  <c r="O205" i="19"/>
  <c r="P205" i="19"/>
  <c r="Q204" i="19"/>
  <c r="R204" i="19" s="1"/>
  <c r="O204" i="19"/>
  <c r="P204" i="19" s="1"/>
  <c r="Q203" i="19"/>
  <c r="O203" i="19"/>
  <c r="P203" i="19" s="1"/>
  <c r="Q202" i="19"/>
  <c r="O202" i="19"/>
  <c r="Q201" i="19"/>
  <c r="O201" i="19"/>
  <c r="P201" i="19"/>
  <c r="Q200" i="19"/>
  <c r="O200" i="19"/>
  <c r="P200" i="19" s="1"/>
  <c r="Q199" i="19"/>
  <c r="Q219" i="19" s="1"/>
  <c r="P199" i="19"/>
  <c r="O199" i="19"/>
  <c r="Q198" i="19"/>
  <c r="O198" i="19"/>
  <c r="R198" i="19" s="1"/>
  <c r="P198" i="19"/>
  <c r="Q197" i="19"/>
  <c r="O197" i="19"/>
  <c r="M188" i="19"/>
  <c r="K188" i="19"/>
  <c r="I188" i="19"/>
  <c r="G188" i="19"/>
  <c r="E188" i="19"/>
  <c r="H188" i="19" s="1"/>
  <c r="C188" i="19"/>
  <c r="B188" i="19"/>
  <c r="Q186" i="19"/>
  <c r="O186" i="19"/>
  <c r="P186" i="19"/>
  <c r="Q185" i="19"/>
  <c r="O185" i="19"/>
  <c r="P185" i="19"/>
  <c r="Q184" i="19"/>
  <c r="R184" i="19" s="1"/>
  <c r="O184" i="19"/>
  <c r="P184" i="19" s="1"/>
  <c r="Q183" i="19"/>
  <c r="O183" i="19"/>
  <c r="P183" i="19" s="1"/>
  <c r="Q182" i="19"/>
  <c r="O182" i="19"/>
  <c r="P182" i="19"/>
  <c r="Q181" i="19"/>
  <c r="O181" i="19"/>
  <c r="P181" i="19"/>
  <c r="Q180" i="19"/>
  <c r="R180" i="19" s="1"/>
  <c r="O180" i="19"/>
  <c r="P180" i="19" s="1"/>
  <c r="Q179" i="19"/>
  <c r="R179" i="19" s="1"/>
  <c r="O179" i="19"/>
  <c r="P179" i="19" s="1"/>
  <c r="Q178" i="19"/>
  <c r="O178" i="19"/>
  <c r="R178" i="19" s="1"/>
  <c r="P178" i="19"/>
  <c r="Q177" i="19"/>
  <c r="O177" i="19"/>
  <c r="P177" i="19"/>
  <c r="Q176" i="19"/>
  <c r="R176" i="19" s="1"/>
  <c r="P176" i="19"/>
  <c r="O176" i="19"/>
  <c r="Q175" i="19"/>
  <c r="O175" i="19"/>
  <c r="P175" i="19" s="1"/>
  <c r="Q174" i="19"/>
  <c r="O174" i="19"/>
  <c r="P174" i="19"/>
  <c r="Q173" i="19"/>
  <c r="O173" i="19"/>
  <c r="P173" i="19"/>
  <c r="Q172" i="19"/>
  <c r="R172" i="19" s="1"/>
  <c r="O172" i="19"/>
  <c r="P172" i="19"/>
  <c r="Q171" i="19"/>
  <c r="O171" i="19"/>
  <c r="P171" i="19" s="1"/>
  <c r="Q170" i="19"/>
  <c r="R170" i="19" s="1"/>
  <c r="O170" i="19"/>
  <c r="P170" i="19" s="1"/>
  <c r="Q169" i="19"/>
  <c r="O169" i="19"/>
  <c r="P169" i="19"/>
  <c r="Q168" i="19"/>
  <c r="O168" i="19"/>
  <c r="P168" i="19"/>
  <c r="Q167" i="19"/>
  <c r="O167" i="19"/>
  <c r="P167" i="19" s="1"/>
  <c r="Q166" i="19"/>
  <c r="O166" i="19"/>
  <c r="AD162" i="19"/>
  <c r="M157" i="19"/>
  <c r="K157" i="19"/>
  <c r="N157" i="19" s="1"/>
  <c r="I157" i="19"/>
  <c r="J157" i="19" s="1"/>
  <c r="G157" i="19"/>
  <c r="E157" i="19"/>
  <c r="C157" i="19"/>
  <c r="B157" i="19"/>
  <c r="D157" i="19" s="1"/>
  <c r="Q155" i="19"/>
  <c r="O155" i="19"/>
  <c r="P155" i="19"/>
  <c r="Q154" i="19"/>
  <c r="R154" i="19" s="1"/>
  <c r="O154" i="19"/>
  <c r="P154" i="19" s="1"/>
  <c r="Q153" i="19"/>
  <c r="O153" i="19"/>
  <c r="P153" i="19" s="1"/>
  <c r="Q152" i="19"/>
  <c r="O152" i="19"/>
  <c r="Q151" i="19"/>
  <c r="O151" i="19"/>
  <c r="P151" i="19"/>
  <c r="Q150" i="19"/>
  <c r="O150" i="19"/>
  <c r="P150" i="19" s="1"/>
  <c r="Q149" i="19"/>
  <c r="O149" i="19"/>
  <c r="P149" i="19" s="1"/>
  <c r="Q148" i="19"/>
  <c r="O148" i="19"/>
  <c r="P148" i="19"/>
  <c r="Q147" i="19"/>
  <c r="O147" i="19"/>
  <c r="P147" i="19"/>
  <c r="Q146" i="19"/>
  <c r="O146" i="19"/>
  <c r="P146" i="19" s="1"/>
  <c r="Q145" i="19"/>
  <c r="O145" i="19"/>
  <c r="P145" i="19" s="1"/>
  <c r="Q144" i="19"/>
  <c r="O144" i="19"/>
  <c r="Q143" i="19"/>
  <c r="O143" i="19"/>
  <c r="P143" i="19"/>
  <c r="Q142" i="19"/>
  <c r="O142" i="19"/>
  <c r="P142" i="19" s="1"/>
  <c r="Q141" i="19"/>
  <c r="O141" i="19"/>
  <c r="P141" i="19" s="1"/>
  <c r="Q140" i="19"/>
  <c r="O140" i="19"/>
  <c r="P140" i="19"/>
  <c r="Q139" i="19"/>
  <c r="O139" i="19"/>
  <c r="P139" i="19"/>
  <c r="Q138" i="19"/>
  <c r="R138" i="19" s="1"/>
  <c r="O138" i="19"/>
  <c r="P138" i="19" s="1"/>
  <c r="Q137" i="19"/>
  <c r="O137" i="19"/>
  <c r="P137" i="19" s="1"/>
  <c r="Q136" i="19"/>
  <c r="Q157" i="19"/>
  <c r="O136" i="19"/>
  <c r="Q135" i="19"/>
  <c r="O135" i="19"/>
  <c r="R135" i="19" s="1"/>
  <c r="N126" i="19"/>
  <c r="M126" i="19"/>
  <c r="K126" i="19"/>
  <c r="I126" i="19"/>
  <c r="G126" i="19"/>
  <c r="H126" i="19" s="1"/>
  <c r="E126" i="19"/>
  <c r="C126" i="19"/>
  <c r="B126" i="19"/>
  <c r="Q124" i="19"/>
  <c r="R124" i="19" s="1"/>
  <c r="O124" i="19"/>
  <c r="P124" i="19"/>
  <c r="Q123" i="19"/>
  <c r="O123" i="19"/>
  <c r="P123" i="19" s="1"/>
  <c r="Q122" i="19"/>
  <c r="O122" i="19"/>
  <c r="P122" i="19"/>
  <c r="Q121" i="19"/>
  <c r="O121" i="19"/>
  <c r="P121" i="19"/>
  <c r="Q120" i="19"/>
  <c r="R120" i="19" s="1"/>
  <c r="O120" i="19"/>
  <c r="P120" i="19" s="1"/>
  <c r="Q119" i="19"/>
  <c r="O119" i="19"/>
  <c r="P119" i="19" s="1"/>
  <c r="Q118" i="19"/>
  <c r="R118" i="19"/>
  <c r="O118" i="19"/>
  <c r="P118" i="19" s="1"/>
  <c r="Q117" i="19"/>
  <c r="O117" i="19"/>
  <c r="P117" i="19"/>
  <c r="Q116" i="19"/>
  <c r="O116" i="19"/>
  <c r="P116" i="19"/>
  <c r="Q115" i="19"/>
  <c r="Q334" i="19" s="1"/>
  <c r="O115" i="19"/>
  <c r="P115" i="19" s="1"/>
  <c r="Q114" i="19"/>
  <c r="O114" i="19"/>
  <c r="P114" i="19" s="1"/>
  <c r="Q113" i="19"/>
  <c r="O113" i="19"/>
  <c r="P113" i="19"/>
  <c r="Q112" i="19"/>
  <c r="O112" i="19"/>
  <c r="P112" i="19"/>
  <c r="Q111" i="19"/>
  <c r="O111" i="19"/>
  <c r="P111" i="19" s="1"/>
  <c r="Q110" i="19"/>
  <c r="R110" i="19" s="1"/>
  <c r="O110" i="19"/>
  <c r="P110" i="19" s="1"/>
  <c r="Q109" i="19"/>
  <c r="O109" i="19"/>
  <c r="R109" i="19" s="1"/>
  <c r="P109" i="19"/>
  <c r="Q108" i="19"/>
  <c r="O108" i="19"/>
  <c r="P108" i="19"/>
  <c r="Q107" i="19"/>
  <c r="O107" i="19"/>
  <c r="P107" i="19" s="1"/>
  <c r="Q106" i="19"/>
  <c r="O106" i="19"/>
  <c r="P106" i="19" s="1"/>
  <c r="Q105" i="19"/>
  <c r="O105" i="19"/>
  <c r="P105" i="19"/>
  <c r="Q104" i="19"/>
  <c r="O104" i="19"/>
  <c r="M95" i="19"/>
  <c r="K95" i="19"/>
  <c r="L95" i="19" s="1"/>
  <c r="I95" i="19"/>
  <c r="G95" i="19"/>
  <c r="E95" i="19"/>
  <c r="C95" i="19"/>
  <c r="Q93" i="19"/>
  <c r="R93" i="19"/>
  <c r="O93" i="19"/>
  <c r="P93" i="19" s="1"/>
  <c r="Q92" i="19"/>
  <c r="O92" i="19"/>
  <c r="P92" i="19" s="1"/>
  <c r="Q91" i="19"/>
  <c r="O91" i="19"/>
  <c r="P91" i="19"/>
  <c r="Q90" i="19"/>
  <c r="O90" i="19"/>
  <c r="P90" i="19"/>
  <c r="Q89" i="19"/>
  <c r="O89" i="19"/>
  <c r="P89" i="19" s="1"/>
  <c r="Q88" i="19"/>
  <c r="R88" i="19" s="1"/>
  <c r="O88" i="19"/>
  <c r="P88" i="19" s="1"/>
  <c r="Q87" i="19"/>
  <c r="O87" i="19"/>
  <c r="P87" i="19"/>
  <c r="Q86" i="19"/>
  <c r="O86" i="19"/>
  <c r="P86" i="19"/>
  <c r="Q85" i="19"/>
  <c r="O85" i="19"/>
  <c r="P85" i="19" s="1"/>
  <c r="Q84" i="19"/>
  <c r="O84" i="19"/>
  <c r="P84" i="19" s="1"/>
  <c r="Q83" i="19"/>
  <c r="O83" i="19"/>
  <c r="P83" i="19"/>
  <c r="Q82" i="19"/>
  <c r="O82" i="19"/>
  <c r="P82" i="19"/>
  <c r="Q81" i="19"/>
  <c r="R81" i="19" s="1"/>
  <c r="O81" i="19"/>
  <c r="P81" i="19" s="1"/>
  <c r="Q80" i="19"/>
  <c r="Q330" i="19" s="1"/>
  <c r="R330" i="19" s="1"/>
  <c r="O80" i="19"/>
  <c r="P80" i="19" s="1"/>
  <c r="Q79" i="19"/>
  <c r="O79" i="19"/>
  <c r="R79" i="19" s="1"/>
  <c r="P79" i="19"/>
  <c r="Q78" i="19"/>
  <c r="O78" i="19"/>
  <c r="P78" i="19"/>
  <c r="Q77" i="19"/>
  <c r="O77" i="19"/>
  <c r="P77" i="19" s="1"/>
  <c r="Q76" i="19"/>
  <c r="O76" i="19"/>
  <c r="P76" i="19" s="1"/>
  <c r="Q75" i="19"/>
  <c r="O75" i="19"/>
  <c r="P75" i="19"/>
  <c r="Q74" i="19"/>
  <c r="O74" i="19"/>
  <c r="P74" i="19"/>
  <c r="Q73" i="19"/>
  <c r="O73" i="19"/>
  <c r="P73" i="19" s="1"/>
  <c r="U69" i="19"/>
  <c r="U100" i="19" s="1"/>
  <c r="U131" i="19" s="1"/>
  <c r="U162" i="19" s="1"/>
  <c r="U193" i="19" s="1"/>
  <c r="U224" i="19" s="1"/>
  <c r="U255" i="19" s="1"/>
  <c r="U286" i="19" s="1"/>
  <c r="U319" i="19"/>
  <c r="M64" i="19"/>
  <c r="K64" i="19"/>
  <c r="I64" i="19"/>
  <c r="L64" i="19"/>
  <c r="G64" i="19"/>
  <c r="E64" i="19"/>
  <c r="C64" i="19"/>
  <c r="F64" i="19"/>
  <c r="B64" i="19"/>
  <c r="Q62" i="19"/>
  <c r="O62" i="19"/>
  <c r="P62" i="19"/>
  <c r="Q61" i="19"/>
  <c r="O61" i="19"/>
  <c r="P61" i="19" s="1"/>
  <c r="Q60" i="19"/>
  <c r="R60" i="19"/>
  <c r="O60" i="19"/>
  <c r="P60" i="19" s="1"/>
  <c r="Q59" i="19"/>
  <c r="O59" i="19"/>
  <c r="P59" i="19" s="1"/>
  <c r="Q58" i="19"/>
  <c r="O58" i="19"/>
  <c r="P58" i="19"/>
  <c r="Q57" i="19"/>
  <c r="O57" i="19"/>
  <c r="P57" i="19"/>
  <c r="Q56" i="19"/>
  <c r="O56" i="19"/>
  <c r="P56" i="19" s="1"/>
  <c r="Q55" i="19"/>
  <c r="R55" i="19" s="1"/>
  <c r="O55" i="19"/>
  <c r="P55" i="19" s="1"/>
  <c r="Q54" i="19"/>
  <c r="O54" i="19"/>
  <c r="P54" i="19"/>
  <c r="Q53" i="19"/>
  <c r="O53" i="19"/>
  <c r="P53" i="19"/>
  <c r="Q52" i="19"/>
  <c r="R52" i="19" s="1"/>
  <c r="O52" i="19"/>
  <c r="P52" i="19" s="1"/>
  <c r="Q51" i="19"/>
  <c r="O51" i="19"/>
  <c r="P51" i="19" s="1"/>
  <c r="Q50" i="19"/>
  <c r="O50" i="19"/>
  <c r="P50" i="19"/>
  <c r="Q49" i="19"/>
  <c r="O49" i="19"/>
  <c r="P49" i="19"/>
  <c r="Q48" i="19"/>
  <c r="O48" i="19"/>
  <c r="P48" i="19" s="1"/>
  <c r="Q47" i="19"/>
  <c r="Q328" i="19" s="1"/>
  <c r="P47" i="19"/>
  <c r="O47" i="19"/>
  <c r="Q46" i="19"/>
  <c r="O46" i="19"/>
  <c r="Q45" i="19"/>
  <c r="O45" i="19"/>
  <c r="P45" i="19"/>
  <c r="Q44" i="19"/>
  <c r="R44" i="19" s="1"/>
  <c r="O44" i="19"/>
  <c r="P44" i="19" s="1"/>
  <c r="Q43" i="19"/>
  <c r="O43" i="19"/>
  <c r="Q42" i="19"/>
  <c r="O42" i="19"/>
  <c r="AB38" i="19"/>
  <c r="AB69" i="19" s="1"/>
  <c r="AB100" i="19" s="1"/>
  <c r="AB131" i="19"/>
  <c r="AB162" i="19" s="1"/>
  <c r="AB193" i="19" s="1"/>
  <c r="AB224" i="19" s="1"/>
  <c r="AB255" i="19" s="1"/>
  <c r="AB286" i="19" s="1"/>
  <c r="AB319" i="19" s="1"/>
  <c r="U38" i="19"/>
  <c r="S38" i="19"/>
  <c r="S69" i="19"/>
  <c r="S100" i="19" s="1"/>
  <c r="S131" i="19" s="1"/>
  <c r="S162" i="19"/>
  <c r="S193" i="19"/>
  <c r="S224" i="19" s="1"/>
  <c r="S255" i="19" s="1"/>
  <c r="S286" i="19" s="1"/>
  <c r="S319" i="19" s="1"/>
  <c r="M34" i="19"/>
  <c r="K34" i="19"/>
  <c r="I34" i="19"/>
  <c r="G34" i="19"/>
  <c r="E34" i="19"/>
  <c r="C34" i="19"/>
  <c r="B34" i="19"/>
  <c r="Q32" i="19"/>
  <c r="O32" i="19"/>
  <c r="Q31" i="19"/>
  <c r="O31" i="19"/>
  <c r="P31" i="19"/>
  <c r="Q30" i="19"/>
  <c r="O30" i="19"/>
  <c r="P30" i="19" s="1"/>
  <c r="Q29" i="19"/>
  <c r="O29" i="19"/>
  <c r="P29" i="19" s="1"/>
  <c r="Q28" i="19"/>
  <c r="O28" i="19"/>
  <c r="P28" i="19"/>
  <c r="Q27" i="19"/>
  <c r="O27" i="19"/>
  <c r="P27" i="19"/>
  <c r="Q26" i="19"/>
  <c r="O26" i="19"/>
  <c r="P26" i="19" s="1"/>
  <c r="Q25" i="19"/>
  <c r="O25" i="19"/>
  <c r="P25" i="19" s="1"/>
  <c r="Q24" i="19"/>
  <c r="O24" i="19"/>
  <c r="R24" i="19" s="1"/>
  <c r="P24" i="19"/>
  <c r="Q23" i="19"/>
  <c r="O23" i="19"/>
  <c r="P23" i="19"/>
  <c r="Q22" i="19"/>
  <c r="O22" i="19"/>
  <c r="P22" i="19" s="1"/>
  <c r="Q21" i="19"/>
  <c r="P21" i="19"/>
  <c r="O21" i="19"/>
  <c r="Q20" i="19"/>
  <c r="O20" i="19"/>
  <c r="P20" i="19"/>
  <c r="Q19" i="19"/>
  <c r="O19" i="19"/>
  <c r="P19" i="19"/>
  <c r="Q18" i="19"/>
  <c r="R18" i="19" s="1"/>
  <c r="O18" i="19"/>
  <c r="P18" i="19" s="1"/>
  <c r="Q17" i="19"/>
  <c r="O17" i="19"/>
  <c r="P17" i="19" s="1"/>
  <c r="Q16" i="19"/>
  <c r="O16" i="19"/>
  <c r="Q15" i="19"/>
  <c r="O15" i="19"/>
  <c r="P15" i="19"/>
  <c r="Q14" i="19"/>
  <c r="O14" i="19"/>
  <c r="P14" i="19" s="1"/>
  <c r="Q13" i="19"/>
  <c r="Q34" i="19" s="1"/>
  <c r="O13" i="19"/>
  <c r="P13" i="19" s="1"/>
  <c r="Q12" i="19"/>
  <c r="O12" i="19"/>
  <c r="P12" i="19"/>
  <c r="A2" i="19"/>
  <c r="I25" i="18"/>
  <c r="G25" i="18"/>
  <c r="H22" i="18"/>
  <c r="F22" i="18"/>
  <c r="H19" i="18"/>
  <c r="F19" i="18"/>
  <c r="H18" i="18"/>
  <c r="H25" i="18" s="1"/>
  <c r="F18" i="18"/>
  <c r="F25" i="18" s="1"/>
  <c r="H13" i="18"/>
  <c r="M36" i="17"/>
  <c r="L36" i="17"/>
  <c r="K36" i="17"/>
  <c r="J36" i="17"/>
  <c r="I36" i="17"/>
  <c r="H36" i="17"/>
  <c r="G36" i="17"/>
  <c r="F36" i="17"/>
  <c r="E36" i="17"/>
  <c r="D36" i="17"/>
  <c r="B36" i="17"/>
  <c r="C34" i="17"/>
  <c r="C33" i="17"/>
  <c r="C32" i="17"/>
  <c r="C31" i="17"/>
  <c r="C30" i="17"/>
  <c r="C29" i="17"/>
  <c r="C28" i="17"/>
  <c r="C27" i="17"/>
  <c r="C26" i="17"/>
  <c r="C25" i="17"/>
  <c r="C24" i="17"/>
  <c r="C23" i="17"/>
  <c r="C22" i="17"/>
  <c r="C21" i="17"/>
  <c r="C20" i="17"/>
  <c r="C19" i="17"/>
  <c r="C16" i="17"/>
  <c r="C14" i="17"/>
  <c r="A1" i="17"/>
  <c r="A1" i="16"/>
  <c r="A1" i="15"/>
  <c r="A1" i="14"/>
  <c r="A1" i="13"/>
  <c r="J3" i="12"/>
  <c r="A1" i="12"/>
  <c r="A1" i="11"/>
  <c r="A1" i="10"/>
  <c r="A1" i="8"/>
  <c r="M3" i="7"/>
  <c r="B1" i="7"/>
  <c r="A1" i="7"/>
  <c r="AO32" i="6"/>
  <c r="AL32" i="6"/>
  <c r="AK32" i="6"/>
  <c r="AJ32" i="6"/>
  <c r="AI32" i="6"/>
  <c r="AH32" i="6"/>
  <c r="AG32" i="6"/>
  <c r="AF32" i="6"/>
  <c r="AE32" i="6"/>
  <c r="AD32" i="6"/>
  <c r="AC32" i="6"/>
  <c r="AB32" i="6"/>
  <c r="AA32" i="6"/>
  <c r="X31" i="6"/>
  <c r="AP30" i="6"/>
  <c r="BH29" i="6"/>
  <c r="BG29" i="6"/>
  <c r="BF29" i="6"/>
  <c r="BE29" i="6"/>
  <c r="BD29" i="6"/>
  <c r="BC29" i="6"/>
  <c r="BB29" i="6"/>
  <c r="BA29" i="6"/>
  <c r="AZ29" i="6"/>
  <c r="AY29" i="6"/>
  <c r="AW29" i="6"/>
  <c r="AM29" i="6" s="1"/>
  <c r="AU29" i="6"/>
  <c r="AS29" i="6"/>
  <c r="AQ29" i="6"/>
  <c r="AN29" i="6"/>
  <c r="X29" i="6"/>
  <c r="BH28" i="6"/>
  <c r="BG28" i="6"/>
  <c r="BF28" i="6"/>
  <c r="BE28" i="6"/>
  <c r="BD28" i="6"/>
  <c r="BC28" i="6"/>
  <c r="BB28" i="6"/>
  <c r="BA28" i="6"/>
  <c r="AZ28" i="6"/>
  <c r="AY28" i="6"/>
  <c r="AW28" i="6"/>
  <c r="AU28" i="6"/>
  <c r="AS28" i="6"/>
  <c r="AQ28" i="6"/>
  <c r="AN28" i="6"/>
  <c r="X28" i="6"/>
  <c r="BH27" i="6"/>
  <c r="BG27" i="6"/>
  <c r="BF27" i="6"/>
  <c r="BE27" i="6"/>
  <c r="BD27" i="6"/>
  <c r="BC27" i="6"/>
  <c r="BB27" i="6"/>
  <c r="BA27" i="6"/>
  <c r="AZ27" i="6"/>
  <c r="AY27" i="6"/>
  <c r="AW27" i="6"/>
  <c r="AU27" i="6"/>
  <c r="AS27" i="6"/>
  <c r="AQ27" i="6"/>
  <c r="AN27" i="6"/>
  <c r="X27" i="6"/>
  <c r="BH26" i="6"/>
  <c r="BG26" i="6"/>
  <c r="BF26" i="6"/>
  <c r="BE26" i="6"/>
  <c r="BD26" i="6"/>
  <c r="BC26" i="6"/>
  <c r="BB26" i="6"/>
  <c r="BA26" i="6"/>
  <c r="AZ26" i="6"/>
  <c r="AY26" i="6"/>
  <c r="AW26" i="6"/>
  <c r="AU26" i="6"/>
  <c r="AS26" i="6"/>
  <c r="AQ26" i="6"/>
  <c r="AN26" i="6"/>
  <c r="AM26" i="6"/>
  <c r="X26" i="6"/>
  <c r="BH25" i="6"/>
  <c r="BG25" i="6"/>
  <c r="BF25" i="6"/>
  <c r="BE25" i="6"/>
  <c r="BD25" i="6"/>
  <c r="BC25" i="6"/>
  <c r="BB25" i="6"/>
  <c r="BA25" i="6"/>
  <c r="AZ25" i="6"/>
  <c r="AY25" i="6"/>
  <c r="AW25" i="6"/>
  <c r="AU25" i="6"/>
  <c r="AM25" i="6" s="1"/>
  <c r="AS25" i="6"/>
  <c r="AQ25" i="6"/>
  <c r="AN25" i="6"/>
  <c r="X25" i="6"/>
  <c r="BH24" i="6"/>
  <c r="BG24" i="6"/>
  <c r="BF24" i="6"/>
  <c r="BE24" i="6"/>
  <c r="BD24" i="6"/>
  <c r="BC24" i="6"/>
  <c r="BB24" i="6"/>
  <c r="BA24" i="6"/>
  <c r="AZ24" i="6"/>
  <c r="AY24" i="6"/>
  <c r="AW24" i="6"/>
  <c r="AM24" i="6" s="1"/>
  <c r="AU24" i="6"/>
  <c r="AS24" i="6"/>
  <c r="AQ24" i="6"/>
  <c r="AN24" i="6"/>
  <c r="X24" i="6"/>
  <c r="BH23" i="6"/>
  <c r="BG23" i="6"/>
  <c r="BF23" i="6"/>
  <c r="BE23" i="6"/>
  <c r="BD23" i="6"/>
  <c r="BC23" i="6"/>
  <c r="BB23" i="6"/>
  <c r="BA23" i="6"/>
  <c r="AZ23" i="6"/>
  <c r="AY23" i="6"/>
  <c r="AW23" i="6"/>
  <c r="AM23" i="6" s="1"/>
  <c r="AU23" i="6"/>
  <c r="AS23" i="6"/>
  <c r="AQ23" i="6"/>
  <c r="AN23" i="6"/>
  <c r="X23" i="6"/>
  <c r="BH22" i="6"/>
  <c r="BG22" i="6"/>
  <c r="BF22" i="6"/>
  <c r="BE22" i="6"/>
  <c r="BD22" i="6"/>
  <c r="BC22" i="6"/>
  <c r="BB22" i="6"/>
  <c r="BA22" i="6"/>
  <c r="AZ22" i="6"/>
  <c r="AY22" i="6"/>
  <c r="AW22" i="6"/>
  <c r="AU22" i="6"/>
  <c r="AM22" i="6" s="1"/>
  <c r="AS22" i="6"/>
  <c r="AQ22" i="6"/>
  <c r="AN22" i="6"/>
  <c r="X22" i="6"/>
  <c r="BH21" i="6"/>
  <c r="BG21" i="6"/>
  <c r="BF21" i="6"/>
  <c r="BE21" i="6"/>
  <c r="BD21" i="6"/>
  <c r="BC21" i="6"/>
  <c r="BB21" i="6"/>
  <c r="BA21" i="6"/>
  <c r="AZ21" i="6"/>
  <c r="AY21" i="6"/>
  <c r="AW21" i="6"/>
  <c r="AU21" i="6"/>
  <c r="AS21" i="6"/>
  <c r="AQ21" i="6"/>
  <c r="AN21" i="6"/>
  <c r="AM21" i="6"/>
  <c r="X21" i="6"/>
  <c r="BH20" i="6"/>
  <c r="BG20" i="6"/>
  <c r="BF20" i="6"/>
  <c r="BE20" i="6"/>
  <c r="BD20" i="6"/>
  <c r="BC20" i="6"/>
  <c r="BB20" i="6"/>
  <c r="BA20" i="6"/>
  <c r="AZ20" i="6"/>
  <c r="AY20" i="6"/>
  <c r="AW20" i="6"/>
  <c r="AU20" i="6"/>
  <c r="AS20" i="6"/>
  <c r="AQ20" i="6"/>
  <c r="AN20" i="6"/>
  <c r="X20" i="6"/>
  <c r="BH19" i="6"/>
  <c r="BG19" i="6"/>
  <c r="BF19" i="6"/>
  <c r="BE19" i="6"/>
  <c r="BD19" i="6"/>
  <c r="BC19" i="6"/>
  <c r="BB19" i="6"/>
  <c r="BA19" i="6"/>
  <c r="AZ19" i="6"/>
  <c r="AY19" i="6"/>
  <c r="AW19" i="6"/>
  <c r="AU19" i="6"/>
  <c r="AS19" i="6"/>
  <c r="AQ19" i="6"/>
  <c r="AN19" i="6"/>
  <c r="AM19" i="6"/>
  <c r="X19" i="6"/>
  <c r="BH18" i="6"/>
  <c r="BG18" i="6"/>
  <c r="BF18" i="6"/>
  <c r="BE18" i="6"/>
  <c r="BD18" i="6"/>
  <c r="BC18" i="6"/>
  <c r="BB18" i="6"/>
  <c r="BA18" i="6"/>
  <c r="AZ18" i="6"/>
  <c r="AY18" i="6"/>
  <c r="AW18" i="6"/>
  <c r="AM18" i="6" s="1"/>
  <c r="AU18" i="6"/>
  <c r="AS18" i="6"/>
  <c r="AQ18" i="6"/>
  <c r="AN18" i="6"/>
  <c r="X18" i="6"/>
  <c r="BH17" i="6"/>
  <c r="BG17" i="6"/>
  <c r="BF17" i="6"/>
  <c r="BE17" i="6"/>
  <c r="BD17" i="6"/>
  <c r="BC17" i="6"/>
  <c r="BB17" i="6"/>
  <c r="BA17" i="6"/>
  <c r="AZ17" i="6"/>
  <c r="AY17" i="6"/>
  <c r="AW17" i="6"/>
  <c r="AU17" i="6"/>
  <c r="AS17" i="6"/>
  <c r="AQ17" i="6"/>
  <c r="AN17" i="6"/>
  <c r="X17" i="6"/>
  <c r="BH16" i="6"/>
  <c r="BG16" i="6"/>
  <c r="BF16" i="6"/>
  <c r="BE16" i="6"/>
  <c r="BD16" i="6"/>
  <c r="BC16" i="6"/>
  <c r="BB16" i="6"/>
  <c r="BA16" i="6"/>
  <c r="AZ16" i="6"/>
  <c r="AY16" i="6"/>
  <c r="AW16" i="6"/>
  <c r="AU16" i="6"/>
  <c r="AM16" i="6" s="1"/>
  <c r="AS16" i="6"/>
  <c r="AQ16" i="6"/>
  <c r="AN16" i="6"/>
  <c r="X16" i="6"/>
  <c r="BH15" i="6"/>
  <c r="BG15" i="6"/>
  <c r="BF15" i="6"/>
  <c r="BE15" i="6"/>
  <c r="BD15" i="6"/>
  <c r="BC15" i="6"/>
  <c r="BB15" i="6"/>
  <c r="BA15" i="6"/>
  <c r="AZ15" i="6"/>
  <c r="AY15" i="6"/>
  <c r="AW15" i="6"/>
  <c r="AM15" i="6"/>
  <c r="AU15" i="6"/>
  <c r="AS15" i="6"/>
  <c r="AQ15" i="6"/>
  <c r="AN15" i="6"/>
  <c r="X15" i="6"/>
  <c r="BH14" i="6"/>
  <c r="BG14" i="6"/>
  <c r="BF14" i="6"/>
  <c r="BE14" i="6"/>
  <c r="BD14" i="6"/>
  <c r="BC14" i="6"/>
  <c r="BB14" i="6"/>
  <c r="BA14" i="6"/>
  <c r="AZ14" i="6"/>
  <c r="AY14" i="6"/>
  <c r="AW14" i="6"/>
  <c r="AM14" i="6" s="1"/>
  <c r="AU14" i="6"/>
  <c r="AS14" i="6"/>
  <c r="AQ14" i="6"/>
  <c r="AN14" i="6"/>
  <c r="X14" i="6"/>
  <c r="BH13" i="6"/>
  <c r="BG13" i="6"/>
  <c r="BF13" i="6"/>
  <c r="BE13" i="6"/>
  <c r="BD13" i="6"/>
  <c r="BC13" i="6"/>
  <c r="BB13" i="6"/>
  <c r="BA13" i="6"/>
  <c r="AZ13" i="6"/>
  <c r="AY13" i="6"/>
  <c r="AW13" i="6"/>
  <c r="AU13" i="6"/>
  <c r="AS13" i="6"/>
  <c r="AQ13" i="6"/>
  <c r="AN13" i="6"/>
  <c r="X13" i="6"/>
  <c r="BH12" i="6"/>
  <c r="BG12" i="6"/>
  <c r="BF12" i="6"/>
  <c r="BE12" i="6"/>
  <c r="BD12" i="6"/>
  <c r="BC12" i="6"/>
  <c r="BB12" i="6"/>
  <c r="BA12" i="6"/>
  <c r="AZ12" i="6"/>
  <c r="AY12" i="6"/>
  <c r="AW12" i="6"/>
  <c r="AM12" i="6" s="1"/>
  <c r="AU12" i="6"/>
  <c r="AS12" i="6"/>
  <c r="AQ12" i="6"/>
  <c r="AN12" i="6"/>
  <c r="X12" i="6"/>
  <c r="BH11" i="6"/>
  <c r="BG11" i="6"/>
  <c r="BF11" i="6"/>
  <c r="BE11" i="6"/>
  <c r="BD11" i="6"/>
  <c r="BC11" i="6"/>
  <c r="BB11" i="6"/>
  <c r="BA11" i="6"/>
  <c r="AZ11" i="6"/>
  <c r="AY11" i="6"/>
  <c r="AW11" i="6"/>
  <c r="AM11" i="6" s="1"/>
  <c r="AU11" i="6"/>
  <c r="AS11" i="6"/>
  <c r="AQ11" i="6"/>
  <c r="AN11" i="6"/>
  <c r="AN32" i="6" s="1"/>
  <c r="X11" i="6"/>
  <c r="BH10" i="6"/>
  <c r="BG10" i="6"/>
  <c r="BF10" i="6"/>
  <c r="BE10" i="6"/>
  <c r="BD10" i="6"/>
  <c r="BC10" i="6"/>
  <c r="BB10" i="6"/>
  <c r="BA10" i="6"/>
  <c r="AZ10" i="6"/>
  <c r="AY10" i="6"/>
  <c r="AW10" i="6"/>
  <c r="AU10" i="6"/>
  <c r="AS10" i="6"/>
  <c r="AQ10" i="6"/>
  <c r="AN10" i="6"/>
  <c r="X10" i="6"/>
  <c r="BH9" i="6"/>
  <c r="BG9" i="6"/>
  <c r="BF9" i="6"/>
  <c r="BE9" i="6"/>
  <c r="BD9" i="6"/>
  <c r="BC9" i="6"/>
  <c r="BB9" i="6"/>
  <c r="BA9" i="6"/>
  <c r="AZ9" i="6"/>
  <c r="AZ32" i="6" s="1"/>
  <c r="AY9" i="6"/>
  <c r="AW9" i="6"/>
  <c r="AU9" i="6"/>
  <c r="AS9" i="6"/>
  <c r="AQ9" i="6"/>
  <c r="AN9" i="6"/>
  <c r="AM9" i="6"/>
  <c r="X9" i="6"/>
  <c r="A1" i="6"/>
  <c r="A1" i="5"/>
  <c r="BA32" i="6"/>
  <c r="R137" i="19"/>
  <c r="R171" i="19"/>
  <c r="N325" i="19"/>
  <c r="J326" i="19"/>
  <c r="N329" i="19"/>
  <c r="J330" i="19"/>
  <c r="F331" i="19"/>
  <c r="N333" i="19"/>
  <c r="J336" i="19"/>
  <c r="F337" i="19"/>
  <c r="N337" i="19"/>
  <c r="J340" i="19"/>
  <c r="N341" i="19"/>
  <c r="AM10" i="6"/>
  <c r="AM20" i="6"/>
  <c r="R113" i="19"/>
  <c r="R121" i="19"/>
  <c r="L188" i="19"/>
  <c r="L281" i="19"/>
  <c r="E345" i="19"/>
  <c r="E350" i="19" s="1"/>
  <c r="AM17" i="6"/>
  <c r="AM27" i="6"/>
  <c r="AM28" i="6"/>
  <c r="C36" i="17"/>
  <c r="N34" i="19"/>
  <c r="R145" i="19"/>
  <c r="R153" i="19"/>
  <c r="J219" i="19"/>
  <c r="R239" i="19"/>
  <c r="L250" i="19"/>
  <c r="R261" i="19"/>
  <c r="R278" i="19"/>
  <c r="F281" i="19"/>
  <c r="J64" i="19"/>
  <c r="R105" i="19"/>
  <c r="R175" i="19"/>
  <c r="J281" i="19"/>
  <c r="F312" i="19"/>
  <c r="N64" i="19"/>
  <c r="D126" i="19"/>
  <c r="L126" i="19"/>
  <c r="L157" i="19"/>
  <c r="R168" i="19"/>
  <c r="R199" i="19"/>
  <c r="R212" i="19"/>
  <c r="R215" i="19"/>
  <c r="H219" i="19"/>
  <c r="J250" i="19"/>
  <c r="R274" i="19"/>
  <c r="L312" i="19"/>
  <c r="H64" i="19"/>
  <c r="R73" i="19"/>
  <c r="R84" i="19"/>
  <c r="Q126" i="19"/>
  <c r="H157" i="19"/>
  <c r="J188" i="19"/>
  <c r="R200" i="19"/>
  <c r="R208" i="19"/>
  <c r="D312" i="19"/>
  <c r="P42" i="19"/>
  <c r="R48" i="19"/>
  <c r="R56" i="19"/>
  <c r="R59" i="19"/>
  <c r="R80" i="19"/>
  <c r="R106" i="19"/>
  <c r="R174" i="19"/>
  <c r="R182" i="19"/>
  <c r="R186" i="19"/>
  <c r="P197" i="19"/>
  <c r="R206" i="19"/>
  <c r="R210" i="19"/>
  <c r="R214" i="19"/>
  <c r="R270" i="19"/>
  <c r="R277" i="19"/>
  <c r="R307" i="19"/>
  <c r="N326" i="19"/>
  <c r="J327" i="19"/>
  <c r="N328" i="19"/>
  <c r="J329" i="19"/>
  <c r="N330" i="19"/>
  <c r="J331" i="19"/>
  <c r="R117" i="19"/>
  <c r="R89" i="19"/>
  <c r="R169" i="19"/>
  <c r="R173" i="19"/>
  <c r="R177" i="19"/>
  <c r="R181" i="19"/>
  <c r="R185" i="19"/>
  <c r="R201" i="19"/>
  <c r="R205" i="19"/>
  <c r="R209" i="19"/>
  <c r="R217" i="19"/>
  <c r="R242" i="19"/>
  <c r="R244" i="19"/>
  <c r="P242" i="19"/>
  <c r="P291" i="19"/>
  <c r="N334" i="19"/>
  <c r="J335" i="19"/>
  <c r="N336" i="19"/>
  <c r="J337" i="19"/>
  <c r="N338" i="19"/>
  <c r="J339" i="19"/>
  <c r="N342" i="19"/>
  <c r="J343" i="19"/>
  <c r="R45" i="19"/>
  <c r="R49" i="19"/>
  <c r="R53" i="19"/>
  <c r="R57" i="19"/>
  <c r="R61" i="19"/>
  <c r="R74" i="19"/>
  <c r="R78" i="19"/>
  <c r="R82" i="19"/>
  <c r="R86" i="19"/>
  <c r="R90" i="19"/>
  <c r="R122" i="19"/>
  <c r="R140" i="19"/>
  <c r="R148" i="19"/>
  <c r="R232" i="19"/>
  <c r="R235" i="19"/>
  <c r="R237" i="19"/>
  <c r="R243" i="19"/>
  <c r="R245" i="19"/>
  <c r="R248" i="19"/>
  <c r="R267" i="19"/>
  <c r="R271" i="19"/>
  <c r="R292" i="19"/>
  <c r="R299" i="19"/>
  <c r="R302" i="19"/>
  <c r="R310" i="19"/>
  <c r="H323" i="19"/>
  <c r="F325" i="19"/>
  <c r="F329" i="19"/>
  <c r="F333" i="19"/>
  <c r="R50" i="19"/>
  <c r="R54" i="19"/>
  <c r="R58" i="19"/>
  <c r="R62" i="19"/>
  <c r="R75" i="19"/>
  <c r="R83" i="19"/>
  <c r="R87" i="19"/>
  <c r="R91" i="19"/>
  <c r="R197" i="19"/>
  <c r="R230" i="19"/>
  <c r="P233" i="19"/>
  <c r="P241" i="19"/>
  <c r="R246" i="19"/>
  <c r="R260" i="19"/>
  <c r="R264" i="19"/>
  <c r="R268" i="19"/>
  <c r="R272" i="19"/>
  <c r="R276" i="19"/>
  <c r="N323" i="19"/>
  <c r="H326" i="19"/>
  <c r="H328" i="19"/>
  <c r="H330" i="19"/>
  <c r="H334" i="19"/>
  <c r="H336" i="19"/>
  <c r="H338" i="19"/>
  <c r="H342" i="19"/>
  <c r="H327" i="19"/>
  <c r="H329" i="19"/>
  <c r="H331" i="19"/>
  <c r="H337" i="19"/>
  <c r="H339" i="19"/>
  <c r="R228" i="19"/>
  <c r="R15" i="19"/>
  <c r="R19" i="19"/>
  <c r="R23" i="19"/>
  <c r="Q338" i="19"/>
  <c r="R338" i="19" s="1"/>
  <c r="R27" i="19"/>
  <c r="R31" i="19"/>
  <c r="L34" i="19"/>
  <c r="D64" i="19"/>
  <c r="P228" i="19"/>
  <c r="P232" i="19"/>
  <c r="P236" i="19"/>
  <c r="P240" i="19"/>
  <c r="P244" i="19"/>
  <c r="P248" i="19"/>
  <c r="F326" i="19"/>
  <c r="F328" i="19"/>
  <c r="F330" i="19"/>
  <c r="F334" i="19"/>
  <c r="F336" i="19"/>
  <c r="R14" i="19"/>
  <c r="Q337" i="19"/>
  <c r="R26" i="19"/>
  <c r="H34" i="19"/>
  <c r="R42" i="19"/>
  <c r="F95" i="19"/>
  <c r="R104" i="19"/>
  <c r="R108" i="19"/>
  <c r="R112" i="19"/>
  <c r="R116" i="19"/>
  <c r="F126" i="19"/>
  <c r="R139" i="19"/>
  <c r="R143" i="19"/>
  <c r="R147" i="19"/>
  <c r="R151" i="19"/>
  <c r="R155" i="19"/>
  <c r="F157" i="19"/>
  <c r="P235" i="19"/>
  <c r="P239" i="19"/>
  <c r="P243" i="19"/>
  <c r="P247" i="19"/>
  <c r="H250" i="19"/>
  <c r="P292" i="19"/>
  <c r="C345" i="19"/>
  <c r="C350" i="19" s="1"/>
  <c r="R12" i="19"/>
  <c r="Q331" i="19"/>
  <c r="R20" i="19"/>
  <c r="Q339" i="19"/>
  <c r="R28" i="19"/>
  <c r="P104" i="19"/>
  <c r="R17" i="19"/>
  <c r="Q332" i="19"/>
  <c r="R21" i="19"/>
  <c r="Q340" i="19"/>
  <c r="R340" i="19" s="1"/>
  <c r="R29" i="19"/>
  <c r="R111" i="19"/>
  <c r="R119" i="19"/>
  <c r="R142" i="19"/>
  <c r="R146" i="19"/>
  <c r="R150" i="19"/>
  <c r="N281" i="19"/>
  <c r="O312" i="19"/>
  <c r="P312" i="19" s="1"/>
  <c r="R290" i="19"/>
  <c r="J323" i="19"/>
  <c r="F338" i="19"/>
  <c r="F341" i="19"/>
  <c r="R305" i="19"/>
  <c r="R309" i="19"/>
  <c r="F342" i="19"/>
  <c r="O330" i="19"/>
  <c r="P330" i="19" s="1"/>
  <c r="O334" i="19"/>
  <c r="P334" i="19" s="1"/>
  <c r="O338" i="19"/>
  <c r="P338" i="19" s="1"/>
  <c r="O340" i="19"/>
  <c r="O341" i="19"/>
  <c r="P341" i="19"/>
  <c r="O342" i="19"/>
  <c r="P342" i="19" s="1"/>
  <c r="R296" i="19"/>
  <c r="R300" i="19"/>
  <c r="R304" i="19"/>
  <c r="R308" i="19"/>
  <c r="L343" i="19"/>
  <c r="L324" i="19"/>
  <c r="L325" i="19"/>
  <c r="L327" i="19"/>
  <c r="L328" i="19"/>
  <c r="L329" i="19"/>
  <c r="L330" i="19"/>
  <c r="L332" i="19"/>
  <c r="L333" i="19"/>
  <c r="L335" i="19"/>
  <c r="L336" i="19"/>
  <c r="L337" i="19"/>
  <c r="L338" i="19"/>
  <c r="L340" i="19"/>
  <c r="L341" i="19"/>
  <c r="L342" i="19"/>
  <c r="AE55" i="4"/>
  <c r="R52" i="4"/>
  <c r="K52" i="4"/>
  <c r="D52" i="4"/>
  <c r="AE43" i="4"/>
  <c r="AH43" i="4"/>
  <c r="A43" i="4"/>
  <c r="AE42" i="4"/>
  <c r="B42" i="4"/>
  <c r="A42" i="4"/>
  <c r="AE41" i="4"/>
  <c r="AH41" i="4"/>
  <c r="B41" i="4"/>
  <c r="A41" i="4"/>
  <c r="AE40" i="4"/>
  <c r="A40" i="4"/>
  <c r="AE39" i="4"/>
  <c r="AH39" i="4"/>
  <c r="B39" i="4"/>
  <c r="A39" i="4"/>
  <c r="B38" i="4"/>
  <c r="A38" i="4"/>
  <c r="B35" i="4"/>
  <c r="A33" i="4"/>
  <c r="A48" i="4"/>
  <c r="AG32" i="4"/>
  <c r="AG47" i="4" s="1"/>
  <c r="AE32" i="4"/>
  <c r="AE47" i="4"/>
  <c r="AE28" i="4"/>
  <c r="AG28" i="4" s="1"/>
  <c r="AE27" i="4"/>
  <c r="AG27" i="4"/>
  <c r="AE25" i="4"/>
  <c r="AE24" i="4"/>
  <c r="AE23" i="4"/>
  <c r="AG23" i="4" s="1"/>
  <c r="B23" i="4"/>
  <c r="A23" i="4"/>
  <c r="AE22" i="4"/>
  <c r="AH22" i="4"/>
  <c r="A22" i="4"/>
  <c r="AE21" i="4"/>
  <c r="AH21" i="4" s="1"/>
  <c r="A21" i="4"/>
  <c r="AE20" i="4"/>
  <c r="AG20" i="4" s="1"/>
  <c r="AE19" i="4"/>
  <c r="AH19" i="4" s="1"/>
  <c r="B19" i="4"/>
  <c r="A19" i="4"/>
  <c r="AE18" i="4"/>
  <c r="B18" i="4"/>
  <c r="A18" i="4"/>
  <c r="AE17" i="4"/>
  <c r="B17" i="4"/>
  <c r="A17" i="4"/>
  <c r="AE16" i="4"/>
  <c r="B16" i="4"/>
  <c r="A16" i="4"/>
  <c r="AE15" i="4"/>
  <c r="AE14" i="4" s="1"/>
  <c r="B15" i="4"/>
  <c r="A15" i="4"/>
  <c r="B14" i="4"/>
  <c r="A14" i="4"/>
  <c r="AE12" i="4"/>
  <c r="AH12" i="4"/>
  <c r="B12" i="4"/>
  <c r="B11" i="4"/>
  <c r="Q4" i="4"/>
  <c r="Q3" i="4"/>
  <c r="Q2" i="4"/>
  <c r="AG12" i="4"/>
  <c r="F345" i="19"/>
  <c r="D345" i="19"/>
  <c r="AG41" i="4"/>
  <c r="AG22" i="4"/>
  <c r="AG39" i="4"/>
  <c r="AE38" i="4"/>
  <c r="AH42" i="4"/>
  <c r="AG42" i="4"/>
  <c r="A1" i="4"/>
  <c r="AH23" i="4"/>
  <c r="AF19" i="4"/>
  <c r="AH20" i="4"/>
  <c r="AH40" i="4"/>
  <c r="AG40" i="4"/>
  <c r="AF39" i="4"/>
  <c r="AF23" i="4"/>
  <c r="AE35" i="4"/>
  <c r="AG35" i="4" s="1"/>
  <c r="CA9" i="22" l="1"/>
  <c r="CA29" i="22"/>
  <c r="CA13" i="22"/>
  <c r="CA18" i="22"/>
  <c r="CA10" i="22"/>
  <c r="CA12" i="22"/>
  <c r="CA21" i="22"/>
  <c r="CA24" i="22"/>
  <c r="CA19" i="22"/>
  <c r="CA22" i="22"/>
  <c r="CA17" i="22"/>
  <c r="CR33" i="22"/>
  <c r="CA27" i="22"/>
  <c r="CA25" i="22"/>
  <c r="CA20" i="22"/>
  <c r="CA26" i="22"/>
  <c r="CA16" i="22"/>
  <c r="CA14" i="22"/>
  <c r="CA28" i="22"/>
  <c r="BL32" i="22"/>
  <c r="CA11" i="22"/>
  <c r="CV33" i="22"/>
  <c r="CN33" i="22"/>
  <c r="AG38" i="4"/>
  <c r="AF41" i="4"/>
  <c r="AH38" i="4"/>
  <c r="AF42" i="4"/>
  <c r="AG14" i="4"/>
  <c r="AH14" i="4"/>
  <c r="AF22" i="4"/>
  <c r="AF20" i="4"/>
  <c r="R328" i="19"/>
  <c r="R219" i="19"/>
  <c r="R236" i="19"/>
  <c r="O331" i="19"/>
  <c r="P331" i="19" s="1"/>
  <c r="Q329" i="31"/>
  <c r="R329" i="31" s="1"/>
  <c r="R18" i="31"/>
  <c r="Q332" i="31"/>
  <c r="R332" i="31" s="1"/>
  <c r="R21" i="31"/>
  <c r="R340" i="31"/>
  <c r="AF38" i="4"/>
  <c r="AE11" i="4"/>
  <c r="AH18" i="4"/>
  <c r="AF18" i="4"/>
  <c r="AG18" i="4"/>
  <c r="R34" i="19"/>
  <c r="P43" i="19"/>
  <c r="O64" i="19"/>
  <c r="P64" i="19" s="1"/>
  <c r="R43" i="19"/>
  <c r="R85" i="19"/>
  <c r="Q335" i="19"/>
  <c r="R335" i="19" s="1"/>
  <c r="R334" i="19"/>
  <c r="P229" i="19"/>
  <c r="O250" i="19"/>
  <c r="P250" i="19" s="1"/>
  <c r="R291" i="19"/>
  <c r="Q312" i="19"/>
  <c r="R312" i="19" s="1"/>
  <c r="H325" i="19"/>
  <c r="G345" i="19"/>
  <c r="J325" i="19"/>
  <c r="R12" i="31"/>
  <c r="Q323" i="31"/>
  <c r="Q95" i="31"/>
  <c r="R95" i="31" s="1"/>
  <c r="R74" i="31"/>
  <c r="AF40" i="4"/>
  <c r="AF17" i="4"/>
  <c r="AG21" i="4"/>
  <c r="AG15" i="4"/>
  <c r="AG17" i="4"/>
  <c r="AH17" i="4"/>
  <c r="I345" i="19"/>
  <c r="R115" i="19"/>
  <c r="Q324" i="19"/>
  <c r="M345" i="19"/>
  <c r="Q329" i="19"/>
  <c r="H335" i="19"/>
  <c r="O219" i="19"/>
  <c r="P219" i="19" s="1"/>
  <c r="R47" i="19"/>
  <c r="BB32" i="6"/>
  <c r="BF32" i="6"/>
  <c r="D34" i="19"/>
  <c r="F34" i="19"/>
  <c r="Q64" i="19"/>
  <c r="R64" i="19" s="1"/>
  <c r="O337" i="19"/>
  <c r="Q343" i="19"/>
  <c r="R123" i="19"/>
  <c r="P202" i="19"/>
  <c r="R202" i="19"/>
  <c r="Q250" i="19"/>
  <c r="P275" i="19"/>
  <c r="O339" i="19"/>
  <c r="P301" i="19"/>
  <c r="R301" i="19"/>
  <c r="P306" i="19"/>
  <c r="R306" i="19"/>
  <c r="J333" i="19"/>
  <c r="H340" i="19"/>
  <c r="J341" i="19"/>
  <c r="R339" i="31"/>
  <c r="L281" i="31"/>
  <c r="J281" i="31"/>
  <c r="P295" i="31"/>
  <c r="O312" i="31"/>
  <c r="P312" i="31" s="1"/>
  <c r="P297" i="31"/>
  <c r="R297" i="31"/>
  <c r="O330" i="31"/>
  <c r="P330" i="31" s="1"/>
  <c r="Q312" i="31"/>
  <c r="R312" i="31" s="1"/>
  <c r="R298" i="31"/>
  <c r="C345" i="31"/>
  <c r="D323" i="31"/>
  <c r="F323" i="31"/>
  <c r="L323" i="31"/>
  <c r="N323" i="31"/>
  <c r="K345" i="31"/>
  <c r="D325" i="31"/>
  <c r="F325" i="31"/>
  <c r="L325" i="31"/>
  <c r="N325" i="31"/>
  <c r="E345" i="31"/>
  <c r="H326" i="31"/>
  <c r="F326" i="31"/>
  <c r="M345" i="31"/>
  <c r="N326" i="31"/>
  <c r="P326" i="31"/>
  <c r="D339" i="31"/>
  <c r="F339" i="31"/>
  <c r="D341" i="31"/>
  <c r="F341" i="31"/>
  <c r="L341" i="31"/>
  <c r="N341" i="31"/>
  <c r="H342" i="31"/>
  <c r="F342" i="31"/>
  <c r="CT33" i="22"/>
  <c r="AF35" i="4"/>
  <c r="AH35" i="4"/>
  <c r="P46" i="19"/>
  <c r="R46" i="19"/>
  <c r="P144" i="19"/>
  <c r="R144" i="19"/>
  <c r="P262" i="19"/>
  <c r="O281" i="19"/>
  <c r="P281" i="19" s="1"/>
  <c r="R331" i="31"/>
  <c r="P17" i="31"/>
  <c r="O328" i="31"/>
  <c r="P328" i="31" s="1"/>
  <c r="Q335" i="31"/>
  <c r="R24" i="31"/>
  <c r="R13" i="19"/>
  <c r="O34" i="19"/>
  <c r="P34" i="19" s="1"/>
  <c r="Q327" i="19"/>
  <c r="R77" i="19"/>
  <c r="Q95" i="19"/>
  <c r="R95" i="19" s="1"/>
  <c r="H95" i="19"/>
  <c r="J95" i="19"/>
  <c r="R107" i="19"/>
  <c r="Q326" i="19"/>
  <c r="R326" i="19" s="1"/>
  <c r="P231" i="19"/>
  <c r="R231" i="19"/>
  <c r="R262" i="19"/>
  <c r="F343" i="19"/>
  <c r="H343" i="19"/>
  <c r="AF36" i="4"/>
  <c r="AF21" i="4"/>
  <c r="AF15" i="4"/>
  <c r="AF14" i="4"/>
  <c r="AG19" i="4"/>
  <c r="AH15" i="4"/>
  <c r="AF16" i="4"/>
  <c r="AG16" i="4"/>
  <c r="AH16" i="4"/>
  <c r="AG43" i="4"/>
  <c r="AF43" i="4"/>
  <c r="L334" i="19"/>
  <c r="P340" i="19"/>
  <c r="O336" i="19"/>
  <c r="P336" i="19" s="1"/>
  <c r="O332" i="19"/>
  <c r="O328" i="19"/>
  <c r="P328" i="19" s="1"/>
  <c r="O324" i="19"/>
  <c r="P324" i="19" s="1"/>
  <c r="R293" i="19"/>
  <c r="O157" i="19"/>
  <c r="P157" i="19" s="1"/>
  <c r="J126" i="19"/>
  <c r="R149" i="19"/>
  <c r="R216" i="19"/>
  <c r="AM32" i="6"/>
  <c r="BC32" i="6"/>
  <c r="BG32" i="6"/>
  <c r="BD32" i="6"/>
  <c r="P16" i="19"/>
  <c r="R16" i="19"/>
  <c r="O327" i="19"/>
  <c r="P327" i="19" s="1"/>
  <c r="Q333" i="19"/>
  <c r="R22" i="19"/>
  <c r="Q336" i="19"/>
  <c r="R25" i="19"/>
  <c r="Q341" i="19"/>
  <c r="R341" i="19" s="1"/>
  <c r="R30" i="19"/>
  <c r="P32" i="19"/>
  <c r="R32" i="19"/>
  <c r="O343" i="19"/>
  <c r="P343" i="19" s="1"/>
  <c r="R152" i="19"/>
  <c r="P152" i="19"/>
  <c r="R167" i="19"/>
  <c r="Q188" i="19"/>
  <c r="R188" i="19" s="1"/>
  <c r="D188" i="19"/>
  <c r="F188" i="19"/>
  <c r="R207" i="19"/>
  <c r="P269" i="19"/>
  <c r="R269" i="19"/>
  <c r="R275" i="19"/>
  <c r="P50" i="31"/>
  <c r="R50" i="31"/>
  <c r="R64" i="31"/>
  <c r="P56" i="31"/>
  <c r="O337" i="31"/>
  <c r="P337" i="31" s="1"/>
  <c r="D64" i="31"/>
  <c r="F64" i="31"/>
  <c r="Q188" i="31"/>
  <c r="R188" i="31" s="1"/>
  <c r="R170" i="31"/>
  <c r="Q327" i="31"/>
  <c r="R173" i="31"/>
  <c r="Q330" i="31"/>
  <c r="Q325" i="31"/>
  <c r="R14" i="31"/>
  <c r="O331" i="31"/>
  <c r="P331" i="31" s="1"/>
  <c r="P52" i="31"/>
  <c r="O333" i="31"/>
  <c r="R52" i="31"/>
  <c r="Q336" i="31"/>
  <c r="R336" i="31" s="1"/>
  <c r="R117" i="31"/>
  <c r="Q157" i="31"/>
  <c r="R157" i="31" s="1"/>
  <c r="R135" i="31"/>
  <c r="P213" i="31"/>
  <c r="O339" i="31"/>
  <c r="P339" i="31" s="1"/>
  <c r="R213" i="31"/>
  <c r="P232" i="31"/>
  <c r="O250" i="31"/>
  <c r="P250" i="31" s="1"/>
  <c r="L338" i="31"/>
  <c r="I345" i="31"/>
  <c r="CU33" i="22"/>
  <c r="O335" i="19"/>
  <c r="P335" i="19" s="1"/>
  <c r="O333" i="19"/>
  <c r="P333" i="19" s="1"/>
  <c r="O329" i="19"/>
  <c r="P329" i="19" s="1"/>
  <c r="O325" i="19"/>
  <c r="P325" i="19" s="1"/>
  <c r="F339" i="19"/>
  <c r="L323" i="19"/>
  <c r="P135" i="19"/>
  <c r="Q325" i="19"/>
  <c r="R325" i="19" s="1"/>
  <c r="Q342" i="19"/>
  <c r="R342" i="19" s="1"/>
  <c r="O95" i="19"/>
  <c r="P95" i="19" s="1"/>
  <c r="Q281" i="19"/>
  <c r="R281" i="19" s="1"/>
  <c r="R229" i="19"/>
  <c r="R114" i="19"/>
  <c r="R92" i="19"/>
  <c r="R76" i="19"/>
  <c r="N339" i="19"/>
  <c r="X32" i="6"/>
  <c r="BH32" i="6"/>
  <c r="P297" i="19"/>
  <c r="N331" i="19"/>
  <c r="J337" i="31"/>
  <c r="R216" i="31"/>
  <c r="H337" i="31"/>
  <c r="R199" i="31"/>
  <c r="R273" i="31"/>
  <c r="Q324" i="31"/>
  <c r="R324" i="31" s="1"/>
  <c r="N34" i="31"/>
  <c r="P81" i="31"/>
  <c r="R81" i="31"/>
  <c r="P108" i="31"/>
  <c r="R108" i="31"/>
  <c r="O126" i="31"/>
  <c r="P126" i="31" s="1"/>
  <c r="P116" i="31"/>
  <c r="R116" i="31"/>
  <c r="P118" i="31"/>
  <c r="R118" i="31"/>
  <c r="N126" i="31"/>
  <c r="P139" i="31"/>
  <c r="R139" i="31"/>
  <c r="O157" i="31"/>
  <c r="P157" i="31" s="1"/>
  <c r="P147" i="31"/>
  <c r="R147" i="31"/>
  <c r="P155" i="31"/>
  <c r="R155" i="31"/>
  <c r="F157" i="31"/>
  <c r="P176" i="31"/>
  <c r="R176" i="31"/>
  <c r="P210" i="31"/>
  <c r="R210" i="31"/>
  <c r="R229" i="31"/>
  <c r="Q250" i="31"/>
  <c r="R250" i="31" s="1"/>
  <c r="R232" i="31"/>
  <c r="R248" i="31"/>
  <c r="J250" i="31"/>
  <c r="AY32" i="6"/>
  <c r="R141" i="19"/>
  <c r="O188" i="19"/>
  <c r="P188" i="19" s="1"/>
  <c r="N188" i="19"/>
  <c r="F219" i="19"/>
  <c r="R126" i="31"/>
  <c r="P13" i="31"/>
  <c r="R13" i="31"/>
  <c r="O34" i="31"/>
  <c r="P34" i="31" s="1"/>
  <c r="O324" i="31"/>
  <c r="P324" i="31" s="1"/>
  <c r="Q328" i="31"/>
  <c r="R328" i="31" s="1"/>
  <c r="R17" i="31"/>
  <c r="J95" i="31"/>
  <c r="L95" i="31"/>
  <c r="H188" i="31"/>
  <c r="J188" i="31"/>
  <c r="P197" i="31"/>
  <c r="O323" i="31"/>
  <c r="R197" i="31"/>
  <c r="R200" i="31"/>
  <c r="Q219" i="31"/>
  <c r="R219" i="31" s="1"/>
  <c r="P215" i="31"/>
  <c r="O341" i="31"/>
  <c r="P341" i="31" s="1"/>
  <c r="D336" i="31"/>
  <c r="F336" i="31"/>
  <c r="F323" i="19"/>
  <c r="O126" i="19"/>
  <c r="P126" i="19" s="1"/>
  <c r="Q323" i="19"/>
  <c r="H332" i="19"/>
  <c r="H324" i="19"/>
  <c r="R166" i="19"/>
  <c r="O323" i="19"/>
  <c r="P166" i="19"/>
  <c r="R51" i="19"/>
  <c r="R183" i="19"/>
  <c r="AM13" i="6"/>
  <c r="BE32" i="6"/>
  <c r="J34" i="19"/>
  <c r="N95" i="19"/>
  <c r="P136" i="19"/>
  <c r="R136" i="19"/>
  <c r="R203" i="19"/>
  <c r="P273" i="19"/>
  <c r="R294" i="19"/>
  <c r="O281" i="31"/>
  <c r="P281" i="31" s="1"/>
  <c r="O219" i="31"/>
  <c r="P219" i="31" s="1"/>
  <c r="N336" i="31"/>
  <c r="O340" i="31"/>
  <c r="P340" i="31" s="1"/>
  <c r="R62" i="31"/>
  <c r="R47" i="31"/>
  <c r="R215" i="31"/>
  <c r="Q281" i="31"/>
  <c r="P24" i="31"/>
  <c r="O335" i="31"/>
  <c r="P335" i="31" s="1"/>
  <c r="P29" i="31"/>
  <c r="R29" i="31"/>
  <c r="Q341" i="31"/>
  <c r="R341" i="31" s="1"/>
  <c r="R30" i="31"/>
  <c r="O64" i="31"/>
  <c r="P64" i="31" s="1"/>
  <c r="O327" i="31"/>
  <c r="P327" i="31" s="1"/>
  <c r="P83" i="31"/>
  <c r="R83" i="31"/>
  <c r="P168" i="31"/>
  <c r="O325" i="31"/>
  <c r="P325" i="31" s="1"/>
  <c r="R168" i="31"/>
  <c r="R181" i="31"/>
  <c r="CP33" i="22"/>
  <c r="H95" i="31"/>
  <c r="L157" i="31"/>
  <c r="L188" i="31"/>
  <c r="N188" i="31"/>
  <c r="R292" i="31"/>
  <c r="CB33" i="22"/>
  <c r="CA23" i="22"/>
  <c r="CM33" i="22"/>
  <c r="CQ33" i="22"/>
  <c r="CS33" i="22"/>
  <c r="CO33" i="22"/>
  <c r="CA15" i="22"/>
  <c r="CA33" i="22" l="1"/>
  <c r="I350" i="31"/>
  <c r="J345" i="31"/>
  <c r="F345" i="31"/>
  <c r="E350" i="31"/>
  <c r="P339" i="19"/>
  <c r="R339" i="19"/>
  <c r="R329" i="19"/>
  <c r="I350" i="19"/>
  <c r="L345" i="19"/>
  <c r="J345" i="19"/>
  <c r="H345" i="19"/>
  <c r="G350" i="19"/>
  <c r="R281" i="31"/>
  <c r="P323" i="19"/>
  <c r="O345" i="19"/>
  <c r="P333" i="31"/>
  <c r="R333" i="31"/>
  <c r="R327" i="31"/>
  <c r="R333" i="19"/>
  <c r="N345" i="31"/>
  <c r="M350" i="31"/>
  <c r="N345" i="19"/>
  <c r="M350" i="19"/>
  <c r="R323" i="31"/>
  <c r="Q345" i="31"/>
  <c r="R34" i="31"/>
  <c r="O345" i="31"/>
  <c r="P323" i="31"/>
  <c r="R337" i="31"/>
  <c r="R330" i="31"/>
  <c r="R336" i="19"/>
  <c r="P337" i="19"/>
  <c r="R337" i="19"/>
  <c r="P332" i="19"/>
  <c r="R332" i="19"/>
  <c r="Q345" i="19"/>
  <c r="R323" i="19"/>
  <c r="R325" i="31"/>
  <c r="K350" i="31"/>
  <c r="L345" i="31"/>
  <c r="H345" i="31"/>
  <c r="R327" i="19"/>
  <c r="R335" i="31"/>
  <c r="D345" i="31"/>
  <c r="C350" i="31"/>
  <c r="R250" i="19"/>
  <c r="R343" i="19"/>
  <c r="R324" i="19"/>
  <c r="R157" i="19"/>
  <c r="R126" i="19"/>
  <c r="AF12" i="4"/>
  <c r="AH11" i="4"/>
  <c r="AG11" i="4"/>
  <c r="AE50" i="4"/>
  <c r="AF11" i="4"/>
  <c r="R331" i="19"/>
  <c r="R345" i="31" l="1"/>
  <c r="Q350" i="31"/>
  <c r="P345" i="19"/>
  <c r="O350" i="19"/>
  <c r="Q350" i="19"/>
  <c r="R345" i="19"/>
  <c r="AH50" i="4"/>
  <c r="AG50" i="4"/>
  <c r="AF50" i="4"/>
  <c r="AF51" i="4"/>
  <c r="O350" i="31"/>
  <c r="P345" i="31"/>
</calcChain>
</file>

<file path=xl/sharedStrings.xml><?xml version="1.0" encoding="utf-8"?>
<sst xmlns="http://schemas.openxmlformats.org/spreadsheetml/2006/main" count="3856" uniqueCount="321">
  <si>
    <t>\SFda2001Tesoro</t>
  </si>
  <si>
    <t>SPESA E FINANZIAMENTO DEL SSN</t>
  </si>
  <si>
    <t>SPESA DEL S.S.N.</t>
  </si>
  <si>
    <t>(milioni di euro)</t>
  </si>
  <si>
    <t>2002</t>
  </si>
  <si>
    <t>2003</t>
  </si>
  <si>
    <t>2004</t>
  </si>
  <si>
    <t>2005</t>
  </si>
  <si>
    <t>2006</t>
  </si>
  <si>
    <t>2007</t>
  </si>
  <si>
    <t>2008</t>
  </si>
  <si>
    <t>2009</t>
  </si>
  <si>
    <t>2010</t>
  </si>
  <si>
    <t>2011</t>
  </si>
  <si>
    <t>2012</t>
  </si>
  <si>
    <t>+ / -</t>
  </si>
  <si>
    <t>composizione</t>
  </si>
  <si>
    <t>anno</t>
  </si>
  <si>
    <t>procapite</t>
  </si>
  <si>
    <t>preced.</t>
  </si>
  <si>
    <t>euro</t>
  </si>
  <si>
    <t>%</t>
  </si>
  <si>
    <r>
      <t>SPESA</t>
    </r>
    <r>
      <rPr>
        <sz val="14"/>
        <rFont val="Times New Roman"/>
        <family val="1"/>
      </rPr>
      <t xml:space="preserve">           (1)</t>
    </r>
  </si>
  <si>
    <t>PIL e Spesa SSN / PIL</t>
  </si>
  <si>
    <t>(*)</t>
  </si>
  <si>
    <t>Saldo gestione straordinaria</t>
  </si>
  <si>
    <t>Saldo intramoenia</t>
  </si>
  <si>
    <t>Saldo  svalutazioni/ rivalutazioni</t>
  </si>
  <si>
    <t>Mobilità verso B. Gesù                                      (2)</t>
  </si>
  <si>
    <t>Mobilità verso Smom                                         (2)</t>
  </si>
  <si>
    <t>Ammortamenti</t>
  </si>
  <si>
    <r>
      <t>- ALTRI ENTI DEL SSN</t>
    </r>
    <r>
      <rPr>
        <sz val="14"/>
        <rFont val="Times New Roman"/>
        <family val="1"/>
      </rPr>
      <t xml:space="preserve">                                   (3)</t>
    </r>
  </si>
  <si>
    <r>
      <t>FINANZIAMENTO</t>
    </r>
    <r>
      <rPr>
        <sz val="14"/>
        <rFont val="Times New Roman"/>
        <family val="1"/>
      </rPr>
      <t xml:space="preserve">       (4)</t>
    </r>
  </si>
  <si>
    <t>Finanziamento SSN / PIL</t>
  </si>
  <si>
    <t>Costi capitalizzati</t>
  </si>
  <si>
    <t>Rettifiche e utilizzo fondi</t>
  </si>
  <si>
    <r>
      <t>DISAVANZO</t>
    </r>
    <r>
      <rPr>
        <sz val="14"/>
        <rFont val="Times New Roman"/>
        <family val="1"/>
      </rPr>
      <t xml:space="preserve">      (5)</t>
    </r>
  </si>
  <si>
    <t>Disavanzo SSN / PIL</t>
  </si>
  <si>
    <t>Disavanzo a carico dello Stato</t>
  </si>
  <si>
    <t>+</t>
  </si>
  <si>
    <t>Disavanzo a carico dello Stato coperto con Fondi appositi</t>
  </si>
  <si>
    <t>(L 296/06)</t>
  </si>
  <si>
    <t>Disavanzo a carico delle Regioni</t>
  </si>
  <si>
    <t>per il periodo 2001 - 2005</t>
  </si>
  <si>
    <r>
      <t xml:space="preserve">Fonte : MINISTERO  DELLA  SALUTE :  NSIS, dati di consuntivo per tutti gli anni ad eccezione dell'ultimo anno per il quale i dati sono relativi al IV trimestre.  Peril 2009 e per il 2010 i dati sono aggiornati rispettivamente alla data </t>
    </r>
    <r>
      <rPr>
        <strike/>
        <sz val="14"/>
        <rFont val="Times New Roman"/>
        <family val="1"/>
      </rPr>
      <t xml:space="preserve">del 23 </t>
    </r>
    <r>
      <rPr>
        <sz val="14"/>
        <rFont val="Times New Roman"/>
        <family val="1"/>
      </rPr>
      <t>del 18 agosto 2011 e dell'8  dicembre 2012.</t>
    </r>
  </si>
  <si>
    <t xml:space="preserve"> Per il consuntivo 2011  aggiornamento alla data del 2 maggio 2013.   Per l'ultimo anno : dati del  IV trimestre 2012 aggiornati alla data del 2 maggio   2013</t>
  </si>
  <si>
    <t>Per il calcolo del procapite relativo all'anno 2011 e all'anno  2012 è stata presa come riferimento rispettivamente  la popolazione al 31 gennaio 2011 e al 1 gennaio 2012.Tale scelta è derivata dalla necessità di evitare distorsioni derivanti dal censimento effettuato nel corso del 2011.Conseguentemente, la popolazione presa come riferimento negli ultimi due anni risulta la medesima.</t>
  </si>
  <si>
    <t>I dati sopra riportati possono divergere in parte da quelli Istat, a causa di differenti criteri utilizzati per la rilevazione di alcune voci di finanziamento e di spesa.</t>
  </si>
  <si>
    <t xml:space="preserve">(1) Per Spesa del SSN si intende la somma dei costi delle sole funzioni assistenziali con il saldo della gestione straordinaria (Ricavi straordinari e Costi straordinari, Costi stimati per accantonamenti e Variazione delle rimanenze) e con il saldo relativo all'intramoenia. 
A partire dall’anno  2011 sono stati inclusi nella spesa gli ammortamenti e nel finanziamento i costi capitalizzati, secondo le regole definite  dal Tavolo di verifica nella riunione del 24 marzo 2011 concernente l’avvio del processo di armonizzazione dei procedimenti contabili previsto dall’Intesa Stato-Regioni del 3 dicembre 2009 e dai decreti legislativi attuativi del federalismo fiscale. 
Dal 2012, in relazione all’entrata in vigore del D.lgs 118/2011 e alla definizione di principi contabili uniformi contenuti nell’articolo 29 del predetto decreto legislativo,  gli ammortamenti sono stati considerati nel loro totale complessivo risultante dal modello CE, così come dal lato dei ricavi per i costi capitalizzati.
Sempre in relazione all’entrata in vigore del D.lgs 118/2011 a partire dall’anno 2012, l’aggregato della spesa sanitaria include anche il saldo delle voci rivalutazioni e svalutazioni.
</t>
  </si>
  <si>
    <t xml:space="preserve">(2) Le spese relative al B. Gesù e allo Smom (Sovrano Militare Ordine di Malta) sono da imputarsi alle funzioni "Specialistica convenzionata e accreditata" e "Ospedaliera accreditata" </t>
  </si>
  <si>
    <t xml:space="preserve">(3) Croce Rossa Italiana (finanziamento corrente), Cassa DD PP (mutui pre-riforma), Università (borse di studio per gli specializzandi), Istituti Zooprofilattici Sperimentali (finanziamento corrente), Centro Nazionale Trapianti, altre Amministrazioni pubbliche, in applicazione dell’articolo 17, comma 5, del decreto-legge 98/2011, convertito, con modificazioni, dalla legge 111/2011 in materia di accertamenti medico-legali ai pubblici dipendenti. </t>
  </si>
  <si>
    <t>(4) Per Finanziamento del SSN si intende la somma dei ricavi al netto di quelli relativi alla gestione straordinaria e all'intramoenia.</t>
  </si>
  <si>
    <t>(5) Corrispondente alla somma algebrica degli avanzi e dei disavanzi delle singole Regioni e delle Province Autonome di Trento e Bolzano.</t>
  </si>
  <si>
    <t>SPESA  DEL SSN</t>
  </si>
  <si>
    <t>PIEMONTE</t>
  </si>
  <si>
    <t>V. AOSTA</t>
  </si>
  <si>
    <t>LOMBARDIA</t>
  </si>
  <si>
    <t>PA BOLZANO</t>
  </si>
  <si>
    <t>PA TRENTO</t>
  </si>
  <si>
    <t>VENETO</t>
  </si>
  <si>
    <t>FRIULI</t>
  </si>
  <si>
    <t>LIGURIA</t>
  </si>
  <si>
    <t>E. ROMAGNA</t>
  </si>
  <si>
    <t>TOSCANA</t>
  </si>
  <si>
    <t>UMBRIA</t>
  </si>
  <si>
    <t>MARCHE</t>
  </si>
  <si>
    <t>LAZIO</t>
  </si>
  <si>
    <t>ABRUZZO</t>
  </si>
  <si>
    <t>MOLISE</t>
  </si>
  <si>
    <t>CAMPANIA</t>
  </si>
  <si>
    <t>PUGLIA</t>
  </si>
  <si>
    <t>BASILICATA</t>
  </si>
  <si>
    <t>CALABRIA</t>
  </si>
  <si>
    <t>SICILIA</t>
  </si>
  <si>
    <t>SARDEGNA</t>
  </si>
  <si>
    <t>TOTALE</t>
  </si>
  <si>
    <t>Fonte : MINISTERO  DELLA  SALUTE :  NSIS, dati di consuntivo per tutti gli anni ad eccezione dell'ultimo anno, per il quale i dati sono relativi al IV trimestre.  Per  il 2009 e per il 2010 i dati sono aggiornati rispettivamente alla data  del 18 agosto 2011 e dell'8  dicembre 2012.</t>
  </si>
  <si>
    <t xml:space="preserve"> Per il consuntivo 2011  aggiornamento alla data del 2 maggio 2013.   Per l'ultimo anno : dati del  IV trimestre 2012 aggiornati alla data del 2 maggio  2013</t>
  </si>
  <si>
    <t>Per il calcolo del procapite relativo all'anno 2011 e all'anno  2012 è stata presa come riferimento rispettivamente  la popolazione al 31 gennaio 2011 e al 1 gennaio 2012. Tale scelta è derivata dalla necessità di evitare distorsioni derivanti dal censimento effettuato nel corso del 2011.Conseguentemente, la popolazione presa come riferimento negli ultimi due anni risulta la medesima.</t>
  </si>
  <si>
    <t xml:space="preserve"> Per Spesa del SSN si intende la somma dei costi delle sole funzioni assistenziali con il saldo della gestione straordinaria (Ricavi straordinari e Costi straordinari, Costi stimati per accantonamenti e Variazione delle rimanenze) e con il saldo relativo all'intramoenia. 
A partire dall’anno  2011 sono stati inclusi nella spesa gli ammortamenti, secondo le regole definite  dal Tavolo di verifica nella riunione del 24 marzo 2011 concernente l’avvio del processo di armonizzazione dei procedimenti contabili previsto dall’Intesa Stato-Regioni del 3 dicembre 2009 e dai decreti legislativi attuativi del federalismo fiscale. 
Dal 2012, in relazione all’entrata in vigore del D.lgs 118/2011 e alla definizione di principi contabili uniformi contenuti nell’articolo 29 del predetto decreto legislativo,  gli ammortamenti sono stati considerati nel loro totale complessivo risultante dal modello CE.
Sempre in relazione all’entrata in vigore del D.lgs 118/2011 a partire dall’anno 2012, l’aggregato della spesa sanitaria include anche il saldo delle voci rivalutazioni e svalutazioni.
</t>
  </si>
  <si>
    <t>Si ricomprendono inoltre:</t>
  </si>
  <si>
    <t>- i valori della mobilità passiva verso il B. Gesù e lo Smom</t>
  </si>
  <si>
    <t>- tra i costi  quelle partite, qualora valorizzate, relative alla mobilità infraregionale;</t>
  </si>
  <si>
    <t>COSTI E RICAVI DEL SSN</t>
  </si>
  <si>
    <t>ANALISI PER ENTI DI SPESA E FONTI DI FINANZIAMENTO</t>
  </si>
  <si>
    <t>Saldi mobilità 2007</t>
  </si>
  <si>
    <t>Saldi mobilità 2008</t>
  </si>
  <si>
    <t>Saldi mobilità 2009</t>
  </si>
  <si>
    <t>Saldi mobilità 2010</t>
  </si>
  <si>
    <t>Saldi mobilità 2011</t>
  </si>
  <si>
    <t>Saldi mobilità 2012</t>
  </si>
  <si>
    <t>COSTI</t>
  </si>
  <si>
    <t>RICAVI</t>
  </si>
  <si>
    <t>Saldi Mobilità Sanitaria interregionale</t>
  </si>
  <si>
    <t>RISULTATO        DI     ESERCIZIO</t>
  </si>
  <si>
    <t>procapite euro</t>
  </si>
  <si>
    <t>Interr.le            STAND.</t>
  </si>
  <si>
    <t>Cellule Staminali</t>
  </si>
  <si>
    <t>Residui Manicom + Hans</t>
  </si>
  <si>
    <t>Plasma</t>
  </si>
  <si>
    <t>Emocomponetenti</t>
  </si>
  <si>
    <t>Valori 2009</t>
  </si>
  <si>
    <t>Valori 2010</t>
  </si>
  <si>
    <t>DEF</t>
  </si>
  <si>
    <t>A</t>
  </si>
  <si>
    <t>B</t>
  </si>
  <si>
    <t>C</t>
  </si>
  <si>
    <t>A + B + C</t>
  </si>
  <si>
    <t>Emocompnenti</t>
  </si>
  <si>
    <t>Manicomiali</t>
  </si>
  <si>
    <t>Hanseniani</t>
  </si>
  <si>
    <t>Cellule staminali</t>
  </si>
  <si>
    <t>Bambino Gesù</t>
  </si>
  <si>
    <t>SOLO PERDITE</t>
  </si>
  <si>
    <t>SOLO UTILI</t>
  </si>
  <si>
    <t>Fonte : MINISTERO  DELLA  SALUTE :  NSIS, dati di consuntivo per tutti gli anni ad eccezione dell'ultimo anno per il quale i dati sono relativi al IV trimestre.  Per  il 2009 e per il 2010 i dati sono aggiornati rispettivamente alla data del 18 agosto 2011 e dell'8  dicembre 2012. Per l'ultimo anno: dati del IV trimestre 2012 aggiornati alla data del 2 maggio 2013</t>
  </si>
  <si>
    <t>Per il calcolo del procapite relativo all'anno 2011 e all'anno  2012 è stata presa come riferimento rispettivamente  la popolazione al 31 gennaio 2011 e al 1 gennaio 2012.Tale scelta è derivata dalla necessità di evitare distorsioni derivanti dal censimento effettuato nel corso del 2011. Conseguentemente, la popolazione presa come riferimento negli ultimi due anni risulta la medesima.</t>
  </si>
  <si>
    <t>I valori dei saldi della mobilità interregionale riportati sono quelli riferiti agli accordi regionali bilaterali più recenti per ciascuno degli anni; in particolare, per gli anni 2011 e 2012 sono quelli riportati nella matrice di mobilità inserita nella proposta di riparto del 2012.</t>
  </si>
  <si>
    <t xml:space="preserve">Il risultato di esercizio può differire da quello risultante dal Tavolo di Verifica degli Adempimenti che opera a decorrere dal 2001 sulla base di una metodologia concordata con le regioni. Dal 2012, a seguito dell'entrata in vigore del decreto legislativo 118/2011, ancorché i  risultati da Ce e da Tavolo dovrebbero coincidere, i valori qui riportati riferiti al IV trimestre 2012 possono differire da quelli risultanti al  Tavolo di verifica in quanto non tengono conto dell’attività di valutazione effettuata relativamente a: 
- la corrispondenza fra le iscrizioni del modello CE relative alla mobilità extraregionale e al finanziamento indistinto e vincolato, con quelle risultanti dall’atto formale di riparto relativo all’ anno 2012;
- la presenza di rischi non contabilizzati legati, ad esempio, alla non della congruità degli accantonamenti per il rinnovo delle convenzioni di medicina di base, per il quale il Tavolo ha chiesto l’adeguamento dei relativi importi sul modello CE; 
</t>
  </si>
  <si>
    <t>COSTI DEL SSN</t>
  </si>
  <si>
    <t>Funzioni di spesa</t>
  </si>
  <si>
    <t>ASSISTENZA EROGATA DA ENTI A GESTIONE DIRETTA</t>
  </si>
  <si>
    <t>ASSISTENZA EROGATA DA ENTI CONVENZIONATI E ACCREDITATI</t>
  </si>
  <si>
    <t>TOTALE COSTI                    senza Saldi Mobilità interregionale e verso B. Gesù e Smom</t>
  </si>
  <si>
    <t>Mobilità verso               B. Gesù</t>
  </si>
  <si>
    <t>Mobilità verso               Smom</t>
  </si>
  <si>
    <t>TOTALE COSTI                    con Mobilità verso B. Gesù e Smom ma senza Saldi Mobilità interregionale</t>
  </si>
  <si>
    <t xml:space="preserve"> SVALUTAZIONI</t>
  </si>
  <si>
    <t>TOTALE COSTI CON SVALUTAZIONI</t>
  </si>
  <si>
    <t>Beni</t>
  </si>
  <si>
    <t>Servizi</t>
  </si>
  <si>
    <t>Costi Straordinari e Variaz ione delle rimanenze</t>
  </si>
  <si>
    <t xml:space="preserve">TOTALE </t>
  </si>
  <si>
    <t>Medicina Generale</t>
  </si>
  <si>
    <t>Farmaceutica</t>
  </si>
  <si>
    <t>Specialistica</t>
  </si>
  <si>
    <t>Riabilitativa</t>
  </si>
  <si>
    <t>Integrativa e Protesica</t>
  </si>
  <si>
    <t>Altra Assistenza</t>
  </si>
  <si>
    <t>Ospedaliera</t>
  </si>
  <si>
    <t>Personale</t>
  </si>
  <si>
    <t>Accantonamenti Tipici</t>
  </si>
  <si>
    <t>Compartecipazioni per Intramoenia</t>
  </si>
  <si>
    <t>Altri Servizi Sanitari e non Sanitari</t>
  </si>
  <si>
    <t>Interessi Passivi e Oneri Finanziari</t>
  </si>
  <si>
    <t>Imposte e Tasse</t>
  </si>
  <si>
    <t>convenzionata</t>
  </si>
  <si>
    <t>convenzionata e accreditata</t>
  </si>
  <si>
    <t>accreditata</t>
  </si>
  <si>
    <t>(1)</t>
  </si>
  <si>
    <t>(2)</t>
  </si>
  <si>
    <t>(3)</t>
  </si>
  <si>
    <t>(4)</t>
  </si>
  <si>
    <t>(5)</t>
  </si>
  <si>
    <t>Fonte: MINISTERO DELLA SALUTE , DATI NSIS IV TRIMESTRE aggiornati alla data del 2 maggio</t>
  </si>
  <si>
    <t>Si ricomprendono:</t>
  </si>
  <si>
    <t>- le poste relative alla mobilità intraregionale, qualora valorizzate;</t>
  </si>
  <si>
    <r>
      <t>- dal 2012  le voci introdotte dalla contabilità economica:  "Svalutazione crediti", "Svalutazione attività finanziarie", "Perdite su crediti", "Svalutazione delle immobilizzazioni", in relazione alla definizione di principi contabili uniformi a seguito dell'entrata in vigore del D.lgs 118/2011</t>
    </r>
    <r>
      <rPr>
        <strike/>
        <sz val="14"/>
        <rFont val="Times New Roman"/>
        <family val="1"/>
      </rPr>
      <t xml:space="preserve"> </t>
    </r>
  </si>
  <si>
    <t>(1) Non sono compresi i costi di acquisto di Materiali per manutenzione, confluiti nella voce relativa.</t>
  </si>
  <si>
    <t>(2) Accantonamenti Tipici (Rischi, Trattamento Fine Rapporto, Premio di Operosità SUMAI, Acccantonamenti per rinnovi personale dipendente e convenzionato)</t>
  </si>
  <si>
    <t>(3) Consulenze, Trasporti Sanitari, Formazione, Servizi Non Sanitari, Appaltati, Manutenzione e Riparazione (compresi i costi di acquisto di Materiali per manutenzione), Godimento di Beni di Terzi, Oneri Diversi di Gestione.</t>
  </si>
  <si>
    <t>(4) Variazione delle Rimanenze, Minusvalenze,  Sopravvenienze Passive, Insussistenze Passive.</t>
  </si>
  <si>
    <t>(5) Termale, Medicina dei Servizi, Psichiatria, Anziani, Tossicodipendenti e Alcolisti, Contributi e Sussidi Vari, Rimborsi.</t>
  </si>
  <si>
    <t>\F2011</t>
  </si>
  <si>
    <t>RICAVI DEL SSN</t>
  </si>
  <si>
    <t>Anno 2012</t>
  </si>
  <si>
    <t>Irap e Add.le Irpef        (stima)</t>
  </si>
  <si>
    <t>Fabbisogno Sanitario ex D.L.vo 56/00</t>
  </si>
  <si>
    <t>Ulteriori Trasferimenti da Pubblico e da Privato</t>
  </si>
  <si>
    <t>Ricavi e Entrate Proprie Varie</t>
  </si>
  <si>
    <t>Ricavi Straordinari</t>
  </si>
  <si>
    <t>Fsn e Quote Vincolate a carico dello Stato</t>
  </si>
  <si>
    <t>RIVALUTAZIONI</t>
  </si>
  <si>
    <t>ALTRE VOCI DI RICAVO (rettifiche e utilizzo fondi)</t>
  </si>
  <si>
    <t xml:space="preserve">Fonte: Delibera CIPE di riparto delle risorse per il SSN per l'anno 2012 e Ministero della Salute, NSIS, dati del  IV trimestre 2012 aggiornati alla data del 2 maggio   2013
</t>
  </si>
  <si>
    <t xml:space="preserve">Si ricomprendono: </t>
  </si>
  <si>
    <t>-le poste relative alla mobilità infraregionale, qualora valorizzate;</t>
  </si>
  <si>
    <t>- le poste introdotte a partire dall'anno 2012 con il nuovo modello di rilevazione CE, a seguito della definizione di criteri contabili uniformi con il D.lgs 118/2011:</t>
  </si>
  <si>
    <t xml:space="preserve">RICAVI DEL SSN </t>
  </si>
  <si>
    <t>Fonte: Delibere CIPE di riparto delle risorse per il SSN e Ministero della Salute, NSIS, dati di consuntivo per tutti gli anni ad eccezione dell’ultimo anno, per il quale i dati sono relativi al IV trimestre. Per il 2009 e per il 2010 i dati sono aggiornati rispettivamente alla data del 18 agosto 2011 e dell'8  dicembre 2012. Per il consuntivo 2011  aggiornamento alla data del 2 maggio 2013.   Per l'ultimo anno: dati del  IV trimestre 2012 aggiornati alla data del 2 maggio   2013.
In relazione alla  definizione di principi contabili uniformi a seguito dell'entrata in vigore del D.lgs 118/2011, a partire dall'anno 2012 sono ricompresi fra i ricavi anche la voce "rivalutazioni" nonché le poste introdotte con il nuovo modello di rilevazione CE:</t>
  </si>
  <si>
    <t>- Rettifica contributi in c/esercizio per destinazione ad investimenti da Regione o PA per quota FSR;</t>
  </si>
  <si>
    <t>- Rettifica contributi in c/esercizio per destinazione ad investimenti - altri contributi;</t>
  </si>
  <si>
    <t>- Utilizzo Fondi per quote inutilizzate contributi vincolati di esercizi precedenti.</t>
  </si>
  <si>
    <t xml:space="preserve">RICAVI DEL SSN 
Irap e Addizionale Regionale Irpef
</t>
  </si>
  <si>
    <t>1968</t>
  </si>
  <si>
    <t>STIMA</t>
  </si>
  <si>
    <t>Fonte: MINISTERO DELL'ECONOMIA E DELLE FINANZE</t>
  </si>
  <si>
    <t>RICAVI DEL SSN
Fabbisogno Sanitario ex D. L.vo 56/00 (Iva e Accise)</t>
  </si>
  <si>
    <t>Fonte:MINISTERO DELL'ECONOMIA E DELLE FINANZE</t>
  </si>
  <si>
    <t>\UT EP EPS 2012</t>
  </si>
  <si>
    <t>Ulteriori Trasferimenti, Ricavi e Entrate Proprie Varie, Ricavi Straordinari</t>
  </si>
  <si>
    <t>ULTERIORI TRASFERIMENTI DA PUBBLICO E DA PRIVATO</t>
  </si>
  <si>
    <t>RICAVI E ENTRATE PROPRIE VARIE</t>
  </si>
  <si>
    <t xml:space="preserve">COSTI CAPITALIZZATI </t>
  </si>
  <si>
    <t>RICAVI STRAORDINARI</t>
  </si>
  <si>
    <t>ALTRE ENTRATE</t>
  </si>
  <si>
    <t>Partecipazioni da parte delle Regioni a Statuto Speciale e delle Province Autonome</t>
  </si>
  <si>
    <t>Dal settore pubblico</t>
  </si>
  <si>
    <t>Dal settore  privato</t>
  </si>
  <si>
    <t>Da altri soggetti Pubblici della Regione</t>
  </si>
  <si>
    <t>Da Privati</t>
  </si>
  <si>
    <t>Per Intramoenia</t>
  </si>
  <si>
    <t>Per Prestazioni NON Sanitarie</t>
  </si>
  <si>
    <t>Entrate Varie</t>
  </si>
  <si>
    <t>Concorsi, Recuperi e Rimborsi per Attività Tipiche</t>
  </si>
  <si>
    <t>Tickets (introitati dalle Aziende Sanitarie)</t>
  </si>
  <si>
    <t>Interessi Attivi e altri Proventi Finanziari</t>
  </si>
  <si>
    <t>Plusvalenze</t>
  </si>
  <si>
    <t>Sopravvenienze Attive</t>
  </si>
  <si>
    <t>Insussistenze  Attive</t>
  </si>
  <si>
    <r>
      <t xml:space="preserve">
</t>
    </r>
    <r>
      <rPr>
        <sz val="12"/>
        <rFont val="Times New Roman"/>
        <family val="1"/>
      </rPr>
      <t>Rettifica contributi in c/esercizio per destinazione ad investimenti da Regione o PA per quota FSR</t>
    </r>
  </si>
  <si>
    <r>
      <t xml:space="preserve">
</t>
    </r>
    <r>
      <rPr>
        <sz val="12"/>
        <rFont val="Times New Roman"/>
        <family val="1"/>
      </rPr>
      <t>Rettifica contributi in c/esercizio per destinazione ad investimenti - altri contributi</t>
    </r>
  </si>
  <si>
    <t xml:space="preserve">Utilizzo Fondi per quote inutilizzate contributi vincolati di esercizi precedenti </t>
  </si>
  <si>
    <r>
      <t xml:space="preserve">
</t>
    </r>
    <r>
      <rPr>
        <sz val="12"/>
        <rFont val="Times New Roman"/>
        <family val="1"/>
      </rPr>
      <t>Rivalutazioni</t>
    </r>
  </si>
  <si>
    <t xml:space="preserve">Fonte: Delibere CIPE di riparto delle risorse per il SSN per l'anno 2012 e Ministero della Salute, NSIS, dati del  IV trimestre 2012 aggiornati alla data del 2 maggio   2013.
In relazione alla  definizione di principi contabili uniformi a seguito dell'entrata in vigore del D.lgs 118/2011, a partire dall'anno 2012 sono ricompresi fra i ricavi anche la voce "rivalutazioni" nonché le poste introdotte con il nuovo modello di rilevazione CE:
</t>
  </si>
  <si>
    <t>\UTda99</t>
  </si>
  <si>
    <t>Ulteriori Trasferimenti dal Settore Pubblico e Privato</t>
  </si>
  <si>
    <t>Fonte: Delibere CIPE di riparto delle risorse per il SSN e Ministero della Salute, NSIS, dati di consuntivo per tutti gli anni ad eccezione dell’ultimo anno, per il quale i dati sono relativi al IV trimestre. Per il 2009 e per il 2010 i dati sono aggiornati rispettivamente alla data del 18 agosto 2011 e dell'8  dicembre 2012. Per il consuntivo 2011  aggiornamento alla data del 2 maggio 2013.   Per l'ultimo anno: dati del  IV trimestre 2012 aggiornati alla data del 2 maggio   2013.</t>
  </si>
  <si>
    <t>Ricavi Straordinari delle Aziende Sanitarie</t>
  </si>
  <si>
    <t>Fonte: Ministero della Salute, NSIS, dati di consuntivo per tutti gli anni ad eccezione dell’ultimo anno, per il quale i dati sono relativi al IV trimestre. Per il 2009 e per il 2010 i dati sono aggiornati rispettivamente alla data del 18 agosto 2011 e dell'8  dicembre 2012. Per il consuntivo 2011  aggiornamento alla data del 2 maggio 2013.   Per l'ultimo anno: dati del  IV trimestre 2012 aggiornati alla data del 2 maggio   2013.</t>
  </si>
  <si>
    <t>\EPda98</t>
  </si>
  <si>
    <t>Ricavi e Entrate Proprie Varie delle Aziende Sanitarie</t>
  </si>
  <si>
    <t>P.A.BOLZANO</t>
  </si>
  <si>
    <t>P.A. TRENTO</t>
  </si>
  <si>
    <t xml:space="preserve">Fonte: Ministero della Salute, NSIS, dati di consuntivo per tutti gli anni ad eccezione dell’ultimo anno, per il quale i dati sono relativi al IV trimestre. Per il 2009 e per il 2010 i dati sono aggiornati rispettivamente alla data del 18 agosto 2011 e dell'8  dicembre 2012. Per il consuntivo 2011  aggiornamento alla data del 2 maggio 2013.   Per l'ultimo anno: dati del  IV trimestre 2012 aggiornati alla data del 2 maggio   2013.
Si ricomprendono:
-le poste relative alla mobilità infraregionale, qualora valorizzate;
- i ricavi per prestazioni sanitarie erogate in regime di intramoenia.
</t>
  </si>
  <si>
    <t>/FSNda98</t>
  </si>
  <si>
    <t>FSN e quote vincolate a carico dello Stato</t>
  </si>
  <si>
    <t xml:space="preserve"> - REGIONI e PP.AA. (ripartito)</t>
  </si>
  <si>
    <t>residuo</t>
  </si>
  <si>
    <t>- ALTRI ENTI (ripartito)</t>
  </si>
  <si>
    <t>CRI</t>
  </si>
  <si>
    <t>Cassa DD PP (mutui preriforma)</t>
  </si>
  <si>
    <t>Università (borse studio spec.)</t>
  </si>
  <si>
    <t>IZS (finanziamento corrente)</t>
  </si>
  <si>
    <t>Visite fiscali</t>
  </si>
  <si>
    <t>B.Gesù</t>
  </si>
  <si>
    <t>Centro nazionale Trapianti</t>
  </si>
  <si>
    <t>TOTALE (ripartito + residuo)</t>
  </si>
  <si>
    <t>Fonte: MINISTERO DELLA SALUTE</t>
  </si>
  <si>
    <t>/Integrazioni a ripiano</t>
  </si>
  <si>
    <t>RIPIANO DISAVANZI DEL SSN</t>
  </si>
  <si>
    <t>Integrazioni a carico dello Stato per Ripiano Perdite di esercizio</t>
  </si>
  <si>
    <t>1995 - 1999</t>
  </si>
  <si>
    <t>2001 - 2003</t>
  </si>
  <si>
    <t>2001 - 2004</t>
  </si>
  <si>
    <t>2001 - 2005</t>
  </si>
  <si>
    <t>Quota fondo da destinare alle regioni con Piani di rientro</t>
  </si>
  <si>
    <t>Ripiano per anni 2002-2004</t>
  </si>
  <si>
    <t>Fondo                                                    Transitorio</t>
  </si>
  <si>
    <t>Minore                             IRAP</t>
  </si>
  <si>
    <t>L. 129/2001</t>
  </si>
  <si>
    <t>L 311/2004</t>
  </si>
  <si>
    <t>L 266/2005</t>
  </si>
  <si>
    <t>L 64/2007</t>
  </si>
  <si>
    <t>L 296/2006</t>
  </si>
  <si>
    <t>art. 1,</t>
  </si>
  <si>
    <t>c. 278</t>
  </si>
  <si>
    <t>c. 279</t>
  </si>
  <si>
    <t>c. 796,</t>
  </si>
  <si>
    <t>c. 270</t>
  </si>
  <si>
    <t>milioni di lire</t>
  </si>
  <si>
    <t>lett. b)</t>
  </si>
  <si>
    <t>SA - 15</t>
  </si>
  <si>
    <t xml:space="preserve">               2009</t>
  </si>
  <si>
    <t xml:space="preserve">               2010</t>
  </si>
  <si>
    <t xml:space="preserve">               2011</t>
  </si>
  <si>
    <t xml:space="preserve">               2012</t>
  </si>
  <si>
    <t>corrente</t>
  </si>
  <si>
    <t>c / capitale</t>
  </si>
  <si>
    <t>Enti beneficiari e titolari dei finanziamenti</t>
  </si>
  <si>
    <t>Ricerca finalizzata (vari enti)</t>
  </si>
  <si>
    <t>IRRCS</t>
  </si>
  <si>
    <t>IZS</t>
  </si>
  <si>
    <t>ISS</t>
  </si>
  <si>
    <t>ISPESL</t>
  </si>
  <si>
    <t>AGENZIA per i Serv. san. reg.li</t>
  </si>
  <si>
    <t>Rimborso regioni per assistenza stranieri</t>
  </si>
  <si>
    <t>Bollettino ricerche</t>
  </si>
  <si>
    <t>Reg. Naz.le It.no Donatori Midollo osseo</t>
  </si>
  <si>
    <t>Varie</t>
  </si>
  <si>
    <t>Da ripartire</t>
  </si>
  <si>
    <t>APP</t>
  </si>
  <si>
    <t>COSTI DEL SSN PER FUNZIONE DI SPESA</t>
  </si>
  <si>
    <t>numeri indici 2001 = 100</t>
  </si>
  <si>
    <t>*/-</t>
  </si>
  <si>
    <t>preced</t>
  </si>
  <si>
    <t>ITALIA</t>
  </si>
  <si>
    <t>Beni e altri Servizi</t>
  </si>
  <si>
    <t xml:space="preserve">Costi Straordinari, Stimati e Variazione delle Rimanenze </t>
  </si>
  <si>
    <t>Medicina Generale convenzionata</t>
  </si>
  <si>
    <t>Farmaceutica convenzionata</t>
  </si>
  <si>
    <t>Specialistica convenzionata e accreditata</t>
  </si>
  <si>
    <t>Riabilitativa accreditata</t>
  </si>
  <si>
    <t>Integrativa e Protesica convenzionata e accreditata</t>
  </si>
  <si>
    <t>Altra Assistenza convenzionata e accreditata</t>
  </si>
  <si>
    <t>Ospedaliera accreditata</t>
  </si>
  <si>
    <t>Totale Funzioni di spesa</t>
  </si>
  <si>
    <t>B. Gesù</t>
  </si>
  <si>
    <t>Smom</t>
  </si>
  <si>
    <r>
      <t xml:space="preserve"> </t>
    </r>
    <r>
      <rPr>
        <sz val="12"/>
        <rFont val="Times New Roman"/>
        <family val="1"/>
      </rPr>
      <t>TOTALE COSTI SSR</t>
    </r>
  </si>
  <si>
    <t xml:space="preserve">Il totale dei costi per funzione di spesa per gli anni 2011 e 2012 non include i costi relativi agli ammortamenti nonché, limitatamente all’anno 2012, le voci relative alle svalutazioni. In relazione a ciò, il totale dei costi rappresentati nella presente tabella non corrisponde al totale dei costi della tabella SA 3 che include, invece, tali poste. </t>
  </si>
  <si>
    <t>2000</t>
  </si>
  <si>
    <r>
      <t>-1,450</t>
    </r>
    <r>
      <rPr>
        <sz val="14"/>
        <rFont val="Times New Roman"/>
        <family val="1"/>
      </rPr>
      <t xml:space="preserve"> per 2001 - 2003 (L 311/2004)                                                                                                             </t>
    </r>
    <r>
      <rPr>
        <b/>
        <sz val="14"/>
        <color indexed="10"/>
        <rFont val="Times New Roman"/>
        <family val="1"/>
      </rPr>
      <t>-3,000</t>
    </r>
    <r>
      <rPr>
        <sz val="14"/>
        <rFont val="Times New Roman"/>
        <family val="1"/>
      </rPr>
      <t xml:space="preserve"> per 2001 - 2004 (L 266/2005)                                                                                                                                                                       </t>
    </r>
    <r>
      <rPr>
        <b/>
        <sz val="14"/>
        <color indexed="10"/>
        <rFont val="Times New Roman"/>
        <family val="1"/>
      </rPr>
      <t>-3,000</t>
    </r>
    <r>
      <rPr>
        <sz val="14"/>
        <rFont val="Times New Roman"/>
        <family val="1"/>
      </rPr>
      <t xml:space="preserve"> per 2001 - 2005 (L 64/2007)</t>
    </r>
  </si>
  <si>
    <r>
      <t>-13,411</t>
    </r>
    <r>
      <rPr>
        <sz val="14"/>
        <rFont val="Times New Roman"/>
        <family val="1"/>
      </rPr>
      <t xml:space="preserve"> per 2001 - 2005</t>
    </r>
  </si>
  <si>
    <r>
      <rPr>
        <b/>
        <sz val="14"/>
        <color indexed="10"/>
        <rFont val="Times New Roman"/>
        <family val="1"/>
      </rPr>
      <t>-14,540</t>
    </r>
    <r>
      <rPr>
        <b/>
        <sz val="14"/>
        <rFont val="Times New Roman"/>
        <family val="1"/>
      </rPr>
      <t xml:space="preserve"> </t>
    </r>
    <r>
      <rPr>
        <sz val="14"/>
        <rFont val="Times New Roman"/>
        <family val="1"/>
      </rPr>
      <t>per il periodo 2001 - 2005</t>
    </r>
  </si>
  <si>
    <t>per il triennio 2001 - 2003 (legge 311/04)                       + 2,000 per il triennio 2002 - 2004 (legge 266/05)</t>
  </si>
  <si>
    <t>1,450 per il triennio 2001 - 2003 (legge 311/04)
+ 2,000 per il triennio 2002 - 2004 (legge 266/05)</t>
  </si>
  <si>
    <t>1,450 per il triennio 2001 - 2003 (legge 311/04)</t>
  </si>
  <si>
    <t>+ 2,000 per il triennio 2002 - 2004 (legge 266/05)</t>
  </si>
  <si>
    <t>(*) Il dato relativo all'anno precedente non è disponibile o è diversamente classificato.</t>
  </si>
  <si>
    <t xml:space="preserve"> I finanziamenti per il B. Gesù (dal 1995) e per lo Smom (dal 2004) scaturiscono dai trasferimenti loro attribuiti per la mobilità attiva vantata nei confronti delle Regioni e delle Province Autonome di Trento e Bolzano</t>
  </si>
  <si>
    <t xml:space="preserve"> (per il B. Gesù, dati definitivi fino al 2003 e stimati per il 2004; per lo Smom, dati stimati per il 2004).</t>
  </si>
  <si>
    <t>2001</t>
  </si>
  <si>
    <t>PROVVISORI</t>
  </si>
  <si>
    <t>B - A + C</t>
  </si>
  <si>
    <t xml:space="preserve">               2008</t>
  </si>
  <si>
    <t xml:space="preserve">               2007</t>
  </si>
  <si>
    <t xml:space="preserve">               2006</t>
  </si>
  <si>
    <t xml:space="preserve">               2005</t>
  </si>
  <si>
    <t xml:space="preserve">SOLO  UTILI </t>
  </si>
  <si>
    <t>Riabilitativa convenzionata e accreditata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</si>
</sst>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quot;€&quot;\ * #,##0_-;\-&quot;€&quot;\ * #,##0_-;_-&quot;€&quot;\ * &quot;-&quot;_-;_-@_-"/>
    <numFmt numFmtId="41" formatCode="_-* #,##0_-;\-* #,##0_-;_-* &quot;-&quot;_-;_-@_-"/>
    <numFmt numFmtId="43" formatCode="_-* #,##0.00_-;\-* #,##0.00_-;_-* &quot;-&quot;??_-;_-@_-"/>
    <numFmt numFmtId="164" formatCode="#,##0_);\(#,##0\)"/>
    <numFmt numFmtId="165" formatCode="dd\-mmm\-yy_)"/>
    <numFmt numFmtId="166" formatCode="#,##0.000_);\(#,##0.000\)"/>
    <numFmt numFmtId="167" formatCode="#,##0.000;[Red]\-#,##0.000"/>
    <numFmt numFmtId="168" formatCode="0.0"/>
    <numFmt numFmtId="169" formatCode="#,##0.0;[Red]\-#,##0.0"/>
    <numFmt numFmtId="170" formatCode="#,##0.000"/>
    <numFmt numFmtId="171" formatCode="#,##0.000;\(#,##0.000\)"/>
    <numFmt numFmtId="172" formatCode="0.000"/>
    <numFmt numFmtId="173" formatCode="0.000000"/>
    <numFmt numFmtId="174" formatCode="#,##0.0_);\(#,##0.0\)"/>
    <numFmt numFmtId="175" formatCode="0.0_)"/>
    <numFmt numFmtId="176" formatCode="_-* #,##0.00_-;\-* #,##0.00_-;_-* &quot;-&quot;_-;_-@_-"/>
    <numFmt numFmtId="177" formatCode="dd/mm/yy;@"/>
    <numFmt numFmtId="178" formatCode="_-&quot;L.&quot;\ * #,##0_-;\-&quot;L.&quot;\ * #,##0_-;_-&quot;L.&quot;\ * &quot;-&quot;_-;_-@_-"/>
    <numFmt numFmtId="179" formatCode="_-&quot;L.&quot;\ * #,##0.00_-;\-&quot;L.&quot;\ * #,##0.00_-;_-&quot;L.&quot;\ * &quot;-&quot;??_-;_-@_-"/>
    <numFmt numFmtId="180" formatCode="_-[$€-2]\ * #,##0.00_-;\-[$€-2]\ * #,##0.00_-;_-[$€-2]\ * &quot;-&quot;??_-"/>
    <numFmt numFmtId="181" formatCode="_ * #,##0_ ;_ * \-#,##0_ ;_ * &quot;-&quot;_ ;_ @_ "/>
    <numFmt numFmtId="182" formatCode="#,##0\ ;\-#,##0\ ;&quot; - &quot;;@\ "/>
    <numFmt numFmtId="183" formatCode="_(* #,##0.00_);_(* \(#,##0.00\);_(* &quot;-&quot;??_);_(@_)"/>
    <numFmt numFmtId="184" formatCode="#,##0;\-\ #,##0;_-\ &quot;- &quot;"/>
    <numFmt numFmtId="185" formatCode="_ &quot;kr&quot;\ * #,##0_ ;_ &quot;kr&quot;\ * \-#,##0_ ;_ &quot;kr&quot;\ * &quot;-&quot;_ ;_ @_ "/>
    <numFmt numFmtId="186" formatCode="#,##0.00_);\(#,##0.00\)"/>
    <numFmt numFmtId="187" formatCode="0.0%"/>
    <numFmt numFmtId="188" formatCode="0.00_ ;[Red]\-0.00\ "/>
    <numFmt numFmtId="189" formatCode="#,##0.000_ ;[Red]\-#,##0.000\ "/>
  </numFmts>
  <fonts count="49" x14ac:knownFonts="1">
    <font>
      <sz val="11"/>
      <color theme="1"/>
      <name val="Calibri"/>
      <family val="2"/>
      <scheme val="minor"/>
    </font>
    <font>
      <sz val="12"/>
      <name val="Helv"/>
    </font>
    <font>
      <sz val="14"/>
      <name val="Times New Roman"/>
      <family val="1"/>
    </font>
    <font>
      <sz val="24"/>
      <name val="Times New Roman"/>
      <family val="1"/>
    </font>
    <font>
      <i/>
      <sz val="24"/>
      <name val="Times New Roman"/>
      <family val="1"/>
    </font>
    <font>
      <b/>
      <sz val="16"/>
      <name val="Times New Roman"/>
      <family val="1"/>
    </font>
    <font>
      <sz val="12"/>
      <name val="Times New Roman"/>
      <family val="1"/>
    </font>
    <font>
      <b/>
      <sz val="14"/>
      <name val="Times New Roman"/>
      <family val="1"/>
    </font>
    <font>
      <u/>
      <sz val="14"/>
      <name val="Times New Roman"/>
      <family val="1"/>
    </font>
    <font>
      <sz val="10"/>
      <name val="Arial"/>
      <family val="2"/>
    </font>
    <font>
      <sz val="14"/>
      <name val="Helv"/>
    </font>
    <font>
      <strike/>
      <sz val="14"/>
      <name val="Times New Roman"/>
      <family val="1"/>
    </font>
    <font>
      <sz val="8"/>
      <name val="Times New Roman"/>
      <family val="1"/>
    </font>
    <font>
      <sz val="18"/>
      <name val="Times New Roman"/>
      <family val="1"/>
    </font>
    <font>
      <sz val="16"/>
      <name val="Times New Roman"/>
      <family val="1"/>
    </font>
    <font>
      <sz val="10"/>
      <name val="Times New Roman"/>
      <family val="1"/>
    </font>
    <font>
      <b/>
      <sz val="12"/>
      <name val="Arial"/>
      <family val="2"/>
    </font>
    <font>
      <b/>
      <sz val="12"/>
      <name val="Times New Roman"/>
      <family val="1"/>
    </font>
    <font>
      <strike/>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0"/>
      <name val="Verdana"/>
      <family val="2"/>
    </font>
    <font>
      <b/>
      <i/>
      <sz val="10"/>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indexed="20"/>
      <name val="Calibri"/>
      <family val="2"/>
    </font>
    <font>
      <sz val="11"/>
      <color indexed="17"/>
      <name val="Calibri"/>
      <family val="2"/>
    </font>
    <font>
      <sz val="22"/>
      <name val="Times New Roman"/>
      <family val="1"/>
    </font>
    <font>
      <i/>
      <sz val="22"/>
      <name val="Times New Roman"/>
      <family val="1"/>
    </font>
    <font>
      <sz val="20"/>
      <name val="Times New Roman"/>
      <family val="1"/>
    </font>
    <font>
      <b/>
      <sz val="10"/>
      <name val="Times New Roman"/>
      <family val="1"/>
    </font>
    <font>
      <i/>
      <sz val="14"/>
      <name val="Times New Roman"/>
      <family val="1"/>
    </font>
    <font>
      <i/>
      <sz val="12"/>
      <name val="Times New Roman"/>
      <family val="1"/>
    </font>
    <font>
      <b/>
      <sz val="14"/>
      <color indexed="10"/>
      <name val="Times New Roman"/>
      <family val="1"/>
    </font>
    <font>
      <sz val="7"/>
      <name val="MS Reference Sans Serif"/>
      <family val="2"/>
    </font>
    <font>
      <sz val="11"/>
      <color indexed="8"/>
      <name val="Calibri"/>
      <family val="2"/>
    </font>
    <font>
      <sz val="10"/>
      <name val="MS Reference Sans Serif"/>
      <family val="2"/>
    </font>
    <font>
      <sz val="8"/>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13"/>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n">
        <color indexed="8"/>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0" borderId="2" applyNumberFormat="0" applyFill="0" applyAlignment="0" applyProtection="0"/>
    <xf numFmtId="0" fontId="23" fillId="17" borderId="3" applyNumberFormat="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41" fontId="9" fillId="0" borderId="0" applyFont="0" applyFill="0" applyBorder="0" applyAlignment="0" applyProtection="0"/>
    <xf numFmtId="43"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0" fontId="9" fillId="0" borderId="0" applyFont="0" applyFill="0" applyBorder="0" applyAlignment="0" applyProtection="0"/>
    <xf numFmtId="0" fontId="24" fillId="7" borderId="1" applyNumberFormat="0" applyAlignment="0" applyProtection="0"/>
    <xf numFmtId="181" fontId="9" fillId="0" borderId="0" applyFont="0" applyFill="0" applyBorder="0" applyAlignment="0" applyProtection="0"/>
    <xf numFmtId="41" fontId="46"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5" fillId="0" borderId="0" applyFont="0" applyFill="0" applyBorder="0" applyAlignment="0" applyProtection="0"/>
    <xf numFmtId="41" fontId="25" fillId="0" borderId="0" applyFont="0" applyFill="0" applyBorder="0" applyAlignment="0" applyProtection="0"/>
    <xf numFmtId="182" fontId="9" fillId="0" borderId="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7" fillId="22" borderId="0" applyNumberFormat="0" applyBorder="0" applyAlignment="0" applyProtection="0"/>
    <xf numFmtId="0" fontId="9" fillId="0" borderId="0"/>
    <xf numFmtId="164" fontId="1" fillId="0" borderId="0"/>
    <xf numFmtId="0" fontId="6" fillId="0" borderId="0"/>
    <xf numFmtId="0" fontId="9" fillId="0" borderId="0"/>
    <xf numFmtId="0" fontId="15" fillId="0" borderId="0"/>
    <xf numFmtId="0" fontId="15" fillId="0" borderId="0"/>
    <xf numFmtId="164" fontId="1" fillId="0" borderId="0"/>
    <xf numFmtId="0" fontId="9" fillId="0" borderId="0"/>
    <xf numFmtId="0" fontId="9" fillId="0" borderId="0"/>
    <xf numFmtId="164" fontId="1" fillId="0" borderId="0"/>
    <xf numFmtId="0" fontId="9" fillId="23" borderId="4" applyNumberFormat="0" applyFont="0" applyAlignment="0" applyProtection="0"/>
    <xf numFmtId="184" fontId="9" fillId="0" borderId="0" applyFont="0" applyFill="0" applyBorder="0" applyAlignment="0" applyProtection="0"/>
    <xf numFmtId="0" fontId="28" fillId="16" borderId="5" applyNumberFormat="0" applyAlignment="0" applyProtection="0"/>
    <xf numFmtId="9" fontId="4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 borderId="0" applyNumberFormat="0" applyBorder="0" applyAlignment="0" applyProtection="0"/>
    <xf numFmtId="0" fontId="37" fillId="4" borderId="0" applyNumberFormat="0" applyBorder="0" applyAlignment="0" applyProtection="0"/>
    <xf numFmtId="185" fontId="9"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cellStyleXfs>
  <cellXfs count="819">
    <xf numFmtId="0" fontId="0" fillId="0" borderId="0" xfId="0"/>
    <xf numFmtId="165" fontId="2" fillId="0" borderId="0" xfId="51" applyNumberFormat="1" applyFont="1" applyFill="1" applyProtection="1"/>
    <xf numFmtId="164" fontId="2" fillId="0" borderId="0" xfId="51" quotePrefix="1" applyNumberFormat="1" applyFont="1" applyFill="1" applyAlignment="1" applyProtection="1">
      <alignment horizontal="left"/>
    </xf>
    <xf numFmtId="164" fontId="2" fillId="0" borderId="0" xfId="51" applyFont="1" applyFill="1"/>
    <xf numFmtId="164" fontId="2" fillId="0" borderId="0" xfId="51" applyNumberFormat="1" applyFont="1" applyFill="1" applyAlignment="1" applyProtection="1">
      <alignment horizontal="left"/>
    </xf>
    <xf numFmtId="164" fontId="3" fillId="0" borderId="0" xfId="51" applyNumberFormat="1" applyFont="1" applyFill="1" applyAlignment="1" applyProtection="1">
      <alignment horizontal="center"/>
    </xf>
    <xf numFmtId="164" fontId="4" fillId="0" borderId="0" xfId="51" applyNumberFormat="1" applyFont="1" applyFill="1" applyAlignment="1" applyProtection="1">
      <alignment horizontal="center"/>
    </xf>
    <xf numFmtId="164" fontId="5" fillId="0" borderId="0" xfId="51" applyFont="1" applyFill="1"/>
    <xf numFmtId="164" fontId="2" fillId="0" borderId="0" xfId="51" applyFont="1" applyFill="1" applyAlignment="1">
      <alignment horizontal="center"/>
    </xf>
    <xf numFmtId="164" fontId="2" fillId="0" borderId="10" xfId="51" applyNumberFormat="1" applyFont="1" applyFill="1" applyBorder="1" applyProtection="1"/>
    <xf numFmtId="164" fontId="2" fillId="0" borderId="0" xfId="51" applyNumberFormat="1" applyFont="1" applyFill="1" applyBorder="1" applyProtection="1"/>
    <xf numFmtId="164" fontId="2" fillId="0" borderId="0" xfId="51" applyNumberFormat="1" applyFont="1" applyFill="1" applyBorder="1" applyAlignment="1" applyProtection="1">
      <alignment horizontal="center"/>
    </xf>
    <xf numFmtId="164" fontId="2" fillId="0" borderId="11" xfId="51" applyNumberFormat="1" applyFont="1" applyFill="1" applyBorder="1" applyProtection="1"/>
    <xf numFmtId="164" fontId="2" fillId="0" borderId="11" xfId="51" applyNumberFormat="1" applyFont="1" applyFill="1" applyBorder="1" applyAlignment="1" applyProtection="1">
      <alignment horizontal="center"/>
    </xf>
    <xf numFmtId="166" fontId="2" fillId="0" borderId="10" xfId="51" applyNumberFormat="1" applyFont="1" applyFill="1" applyBorder="1" applyAlignment="1" applyProtection="1">
      <alignment horizontal="center"/>
    </xf>
    <xf numFmtId="164" fontId="2" fillId="0" borderId="12" xfId="51" applyNumberFormat="1" applyFont="1" applyFill="1" applyBorder="1" applyProtection="1"/>
    <xf numFmtId="164" fontId="2" fillId="0" borderId="13" xfId="51" applyNumberFormat="1" applyFont="1" applyFill="1" applyBorder="1" applyAlignment="1" applyProtection="1">
      <alignment horizontal="center"/>
    </xf>
    <xf numFmtId="164" fontId="2" fillId="0" borderId="14" xfId="51" applyNumberFormat="1" applyFont="1" applyFill="1" applyBorder="1" applyAlignment="1" applyProtection="1">
      <alignment horizontal="center"/>
    </xf>
    <xf numFmtId="164" fontId="7" fillId="0" borderId="15" xfId="51" applyNumberFormat="1" applyFont="1" applyFill="1" applyBorder="1" applyAlignment="1" applyProtection="1">
      <alignment horizontal="center" vertical="center"/>
    </xf>
    <xf numFmtId="164" fontId="2" fillId="0" borderId="16" xfId="51" applyNumberFormat="1" applyFont="1" applyFill="1" applyBorder="1" applyAlignment="1" applyProtection="1">
      <alignment horizontal="center" vertical="center"/>
    </xf>
    <xf numFmtId="167" fontId="7" fillId="0" borderId="17" xfId="51" applyNumberFormat="1" applyFont="1" applyFill="1" applyBorder="1" applyAlignment="1" applyProtection="1">
      <alignment horizontal="right" vertical="center"/>
    </xf>
    <xf numFmtId="168" fontId="7" fillId="0" borderId="16" xfId="51" applyNumberFormat="1" applyFont="1" applyFill="1" applyBorder="1" applyAlignment="1" applyProtection="1">
      <alignment horizontal="right" vertical="center"/>
    </xf>
    <xf numFmtId="169" fontId="7" fillId="0" borderId="16" xfId="51" applyNumberFormat="1" applyFont="1" applyFill="1" applyBorder="1" applyAlignment="1" applyProtection="1">
      <alignment horizontal="right" vertical="center"/>
    </xf>
    <xf numFmtId="3" fontId="7" fillId="0" borderId="18" xfId="51" applyNumberFormat="1" applyFont="1" applyFill="1" applyBorder="1" applyAlignment="1" applyProtection="1">
      <alignment horizontal="right" vertical="center"/>
    </xf>
    <xf numFmtId="164" fontId="2" fillId="0" borderId="0" xfId="51" applyFont="1" applyFill="1" applyBorder="1"/>
    <xf numFmtId="164" fontId="2" fillId="0" borderId="19" xfId="51" applyNumberFormat="1" applyFont="1" applyFill="1" applyBorder="1" applyAlignment="1" applyProtection="1">
      <alignment horizontal="right" vertical="center"/>
    </xf>
    <xf numFmtId="164" fontId="2" fillId="0" borderId="0" xfId="51" applyNumberFormat="1" applyFont="1" applyFill="1" applyBorder="1" applyAlignment="1" applyProtection="1">
      <alignment vertical="center"/>
    </xf>
    <xf numFmtId="170" fontId="2" fillId="0" borderId="10" xfId="51" applyNumberFormat="1" applyFont="1" applyFill="1" applyBorder="1" applyAlignment="1" applyProtection="1">
      <alignment vertical="center"/>
    </xf>
    <xf numFmtId="169" fontId="2" fillId="0" borderId="0" xfId="51" applyNumberFormat="1" applyFont="1" applyFill="1" applyBorder="1" applyAlignment="1" applyProtection="1">
      <alignment vertical="center"/>
    </xf>
    <xf numFmtId="3" fontId="2" fillId="0" borderId="11" xfId="51" applyNumberFormat="1" applyFont="1" applyFill="1" applyBorder="1" applyAlignment="1" applyProtection="1">
      <alignment vertical="center"/>
    </xf>
    <xf numFmtId="164" fontId="2" fillId="0" borderId="0" xfId="51" applyFont="1" applyFill="1" applyAlignment="1">
      <alignment vertical="center"/>
    </xf>
    <xf numFmtId="164" fontId="2" fillId="0" borderId="19" xfId="51" applyNumberFormat="1" applyFont="1" applyFill="1" applyBorder="1" applyProtection="1"/>
    <xf numFmtId="166" fontId="2" fillId="0" borderId="10" xfId="51" applyNumberFormat="1" applyFont="1" applyFill="1" applyBorder="1" applyProtection="1"/>
    <xf numFmtId="168" fontId="2" fillId="0" borderId="0" xfId="51" applyNumberFormat="1" applyFont="1" applyFill="1" applyBorder="1" applyProtection="1"/>
    <xf numFmtId="169" fontId="2" fillId="0" borderId="0" xfId="51" applyNumberFormat="1" applyFont="1" applyFill="1" applyBorder="1" applyProtection="1"/>
    <xf numFmtId="164" fontId="8" fillId="0" borderId="19" xfId="51" quotePrefix="1" applyNumberFormat="1" applyFont="1" applyFill="1" applyBorder="1" applyAlignment="1" applyProtection="1">
      <alignment horizontal="left"/>
    </xf>
    <xf numFmtId="164" fontId="8" fillId="0" borderId="0" xfId="51" quotePrefix="1" applyNumberFormat="1" applyFont="1" applyFill="1" applyBorder="1" applyAlignment="1" applyProtection="1">
      <alignment horizontal="left"/>
    </xf>
    <xf numFmtId="171" fontId="8" fillId="0" borderId="10" xfId="51" applyNumberFormat="1" applyFont="1" applyFill="1" applyBorder="1" applyProtection="1"/>
    <xf numFmtId="168" fontId="8" fillId="0" borderId="0" xfId="51" applyNumberFormat="1" applyFont="1" applyFill="1" applyBorder="1" applyProtection="1"/>
    <xf numFmtId="169" fontId="8" fillId="0" borderId="0" xfId="51" applyNumberFormat="1" applyFont="1" applyFill="1" applyBorder="1" applyProtection="1"/>
    <xf numFmtId="164" fontId="8" fillId="0" borderId="11" xfId="51" applyNumberFormat="1" applyFont="1" applyFill="1" applyBorder="1" applyProtection="1"/>
    <xf numFmtId="164" fontId="2" fillId="0" borderId="19" xfId="51" applyNumberFormat="1" applyFont="1" applyFill="1" applyBorder="1" applyAlignment="1" applyProtection="1">
      <alignment horizontal="left"/>
    </xf>
    <xf numFmtId="164" fontId="2" fillId="0" borderId="0" xfId="51" applyNumberFormat="1" applyFont="1" applyFill="1" applyBorder="1" applyAlignment="1" applyProtection="1">
      <alignment horizontal="left"/>
    </xf>
    <xf numFmtId="171" fontId="2" fillId="0" borderId="10" xfId="51" applyNumberFormat="1" applyFont="1" applyFill="1" applyBorder="1" applyProtection="1"/>
    <xf numFmtId="169" fontId="2" fillId="0" borderId="0" xfId="51" quotePrefix="1" applyNumberFormat="1" applyFont="1" applyFill="1" applyBorder="1" applyAlignment="1" applyProtection="1">
      <alignment horizontal="center"/>
    </xf>
    <xf numFmtId="167" fontId="2" fillId="0" borderId="10" xfId="51" applyNumberFormat="1" applyFont="1" applyFill="1" applyBorder="1" applyProtection="1"/>
    <xf numFmtId="172" fontId="2" fillId="0" borderId="0" xfId="51" applyNumberFormat="1" applyFont="1" applyFill="1" applyBorder="1" applyProtection="1"/>
    <xf numFmtId="173" fontId="2" fillId="0" borderId="0" xfId="43" applyNumberFormat="1" applyFont="1" applyFill="1"/>
    <xf numFmtId="174" fontId="8" fillId="0" borderId="0" xfId="51" applyNumberFormat="1" applyFont="1" applyFill="1" applyBorder="1" applyProtection="1"/>
    <xf numFmtId="164" fontId="2" fillId="0" borderId="19" xfId="51" quotePrefix="1" applyNumberFormat="1" applyFont="1" applyFill="1" applyBorder="1" applyAlignment="1" applyProtection="1">
      <alignment horizontal="left"/>
    </xf>
    <xf numFmtId="169" fontId="8" fillId="0" borderId="0" xfId="51" quotePrefix="1" applyNumberFormat="1" applyFont="1" applyFill="1" applyBorder="1" applyAlignment="1" applyProtection="1">
      <alignment horizontal="center"/>
    </xf>
    <xf numFmtId="164" fontId="2" fillId="0" borderId="20" xfId="51" applyNumberFormat="1" applyFont="1" applyFill="1" applyBorder="1" applyProtection="1"/>
    <xf numFmtId="164" fontId="2" fillId="0" borderId="13" xfId="51" applyNumberFormat="1" applyFont="1" applyFill="1" applyBorder="1" applyProtection="1"/>
    <xf numFmtId="166" fontId="2" fillId="0" borderId="12" xfId="51" applyNumberFormat="1" applyFont="1" applyFill="1" applyBorder="1" applyProtection="1"/>
    <xf numFmtId="168" fontId="2" fillId="0" borderId="13" xfId="51" applyNumberFormat="1" applyFont="1" applyFill="1" applyBorder="1" applyProtection="1"/>
    <xf numFmtId="174" fontId="2" fillId="0" borderId="13" xfId="51" applyNumberFormat="1" applyFont="1" applyFill="1" applyBorder="1" applyProtection="1"/>
    <xf numFmtId="164" fontId="2" fillId="0" borderId="14" xfId="51" applyNumberFormat="1" applyFont="1" applyFill="1" applyBorder="1" applyProtection="1"/>
    <xf numFmtId="169" fontId="2" fillId="0" borderId="13" xfId="51" applyNumberFormat="1" applyFont="1" applyFill="1" applyBorder="1" applyProtection="1"/>
    <xf numFmtId="169" fontId="8" fillId="0" borderId="0" xfId="51" applyNumberFormat="1" applyFont="1" applyFill="1" applyBorder="1" applyAlignment="1" applyProtection="1">
      <alignment horizontal="center"/>
    </xf>
    <xf numFmtId="169" fontId="2" fillId="0" borderId="0" xfId="51" applyNumberFormat="1" applyFont="1" applyFill="1" applyBorder="1" applyAlignment="1" applyProtection="1">
      <alignment horizontal="center"/>
    </xf>
    <xf numFmtId="175" fontId="2" fillId="0" borderId="13" xfId="51" applyNumberFormat="1" applyFont="1" applyFill="1" applyBorder="1" applyProtection="1"/>
    <xf numFmtId="38" fontId="7" fillId="0" borderId="18" xfId="51" applyNumberFormat="1" applyFont="1" applyFill="1" applyBorder="1" applyAlignment="1" applyProtection="1">
      <alignment horizontal="right" vertical="center"/>
    </xf>
    <xf numFmtId="167" fontId="7" fillId="0" borderId="16" xfId="51" applyNumberFormat="1" applyFont="1" applyFill="1" applyBorder="1" applyAlignment="1" applyProtection="1">
      <alignment horizontal="right" vertical="center"/>
    </xf>
    <xf numFmtId="167" fontId="7" fillId="0" borderId="21" xfId="51" applyNumberFormat="1" applyFont="1" applyFill="1" applyBorder="1" applyAlignment="1" applyProtection="1">
      <alignment horizontal="right" vertical="center"/>
    </xf>
    <xf numFmtId="164" fontId="2" fillId="0" borderId="22" xfId="51" applyNumberFormat="1" applyFont="1" applyFill="1" applyBorder="1" applyAlignment="1" applyProtection="1">
      <alignment horizontal="right" vertical="center"/>
    </xf>
    <xf numFmtId="164" fontId="2" fillId="0" borderId="23" xfId="51" applyNumberFormat="1" applyFont="1" applyFill="1" applyBorder="1" applyAlignment="1" applyProtection="1">
      <alignment vertical="center"/>
    </xf>
    <xf numFmtId="170" fontId="2" fillId="0" borderId="24" xfId="51" applyNumberFormat="1" applyFont="1" applyFill="1" applyBorder="1" applyAlignment="1" applyProtection="1">
      <alignment vertical="center"/>
    </xf>
    <xf numFmtId="169" fontId="2" fillId="0" borderId="23" xfId="51" applyNumberFormat="1" applyFont="1" applyFill="1" applyBorder="1" applyAlignment="1" applyProtection="1">
      <alignment vertical="center"/>
    </xf>
    <xf numFmtId="3" fontId="2" fillId="0" borderId="25" xfId="51" applyNumberFormat="1" applyFont="1" applyFill="1" applyBorder="1" applyAlignment="1" applyProtection="1">
      <alignment vertical="center"/>
    </xf>
    <xf numFmtId="164" fontId="2" fillId="0" borderId="26" xfId="51" applyNumberFormat="1" applyFont="1" applyFill="1" applyBorder="1" applyAlignment="1" applyProtection="1">
      <alignment horizontal="left" vertical="center"/>
    </xf>
    <xf numFmtId="164" fontId="2" fillId="0" borderId="27" xfId="51" applyNumberFormat="1" applyFont="1" applyFill="1" applyBorder="1" applyAlignment="1" applyProtection="1">
      <alignment horizontal="center" vertical="center"/>
    </xf>
    <xf numFmtId="167" fontId="7" fillId="0" borderId="28" xfId="51" applyNumberFormat="1" applyFont="1" applyFill="1" applyBorder="1" applyAlignment="1" applyProtection="1">
      <alignment horizontal="right" vertical="center"/>
    </xf>
    <xf numFmtId="167" fontId="2" fillId="0" borderId="29" xfId="51" applyNumberFormat="1" applyFont="1" applyFill="1" applyBorder="1" applyAlignment="1" applyProtection="1">
      <alignment vertical="center"/>
    </xf>
    <xf numFmtId="164" fontId="2" fillId="0" borderId="29" xfId="51" applyFont="1" applyBorder="1" applyAlignment="1">
      <alignment vertical="center"/>
    </xf>
    <xf numFmtId="164" fontId="2" fillId="0" borderId="29" xfId="51" applyFont="1" applyFill="1" applyBorder="1"/>
    <xf numFmtId="167" fontId="2" fillId="0" borderId="29" xfId="51" applyNumberFormat="1" applyFont="1" applyFill="1" applyBorder="1" applyAlignment="1" applyProtection="1">
      <alignment horizontal="center" vertical="center"/>
    </xf>
    <xf numFmtId="167" fontId="7" fillId="0" borderId="29" xfId="51" applyNumberFormat="1" applyFont="1" applyFill="1" applyBorder="1" applyAlignment="1" applyProtection="1">
      <alignment horizontal="right" vertical="center"/>
    </xf>
    <xf numFmtId="164" fontId="2" fillId="0" borderId="29" xfId="51" applyFont="1" applyBorder="1" applyAlignment="1">
      <alignment vertical="center" wrapText="1"/>
    </xf>
    <xf numFmtId="168" fontId="2" fillId="0" borderId="29" xfId="51" applyNumberFormat="1" applyFont="1" applyFill="1" applyBorder="1" applyAlignment="1" applyProtection="1">
      <alignment vertical="center"/>
    </xf>
    <xf numFmtId="169" fontId="2" fillId="0" borderId="29" xfId="51" applyNumberFormat="1" applyFont="1" applyFill="1" applyBorder="1" applyAlignment="1" applyProtection="1">
      <alignment vertical="center"/>
    </xf>
    <xf numFmtId="3" fontId="2" fillId="0" borderId="30" xfId="51" applyNumberFormat="1" applyFont="1" applyFill="1" applyBorder="1" applyAlignment="1" applyProtection="1">
      <alignment vertical="center"/>
    </xf>
    <xf numFmtId="167" fontId="2" fillId="0" borderId="28" xfId="51" applyNumberFormat="1" applyFont="1" applyFill="1" applyBorder="1" applyAlignment="1" applyProtection="1">
      <alignment horizontal="right" vertical="center"/>
    </xf>
    <xf numFmtId="167" fontId="2" fillId="0" borderId="28" xfId="51" applyNumberFormat="1" applyFont="1" applyFill="1" applyBorder="1" applyAlignment="1" applyProtection="1">
      <alignment vertical="center"/>
    </xf>
    <xf numFmtId="164" fontId="2" fillId="0" borderId="0" xfId="51" applyNumberFormat="1" applyFont="1" applyFill="1" applyBorder="1" applyAlignment="1" applyProtection="1">
      <alignment horizontal="center" vertical="center"/>
    </xf>
    <xf numFmtId="167" fontId="2" fillId="0" borderId="31" xfId="51" quotePrefix="1" applyNumberFormat="1" applyFont="1" applyFill="1" applyBorder="1" applyAlignment="1" applyProtection="1">
      <alignment vertical="center"/>
    </xf>
    <xf numFmtId="164" fontId="2" fillId="0" borderId="27" xfId="51" applyFont="1" applyBorder="1" applyAlignment="1">
      <alignment vertical="center"/>
    </xf>
    <xf numFmtId="166" fontId="2" fillId="0" borderId="27" xfId="51" applyNumberFormat="1" applyFont="1" applyBorder="1" applyAlignment="1">
      <alignment vertical="center"/>
    </xf>
    <xf numFmtId="167" fontId="2" fillId="0" borderId="27" xfId="51" applyNumberFormat="1" applyFont="1" applyFill="1" applyBorder="1" applyAlignment="1" applyProtection="1">
      <alignment vertical="center"/>
    </xf>
    <xf numFmtId="164" fontId="2" fillId="0" borderId="27" xfId="51" applyFont="1" applyFill="1" applyBorder="1"/>
    <xf numFmtId="168" fontId="2" fillId="0" borderId="27" xfId="51" applyNumberFormat="1" applyFont="1" applyFill="1" applyBorder="1" applyAlignment="1" applyProtection="1">
      <alignment vertical="center"/>
    </xf>
    <xf numFmtId="169" fontId="2" fillId="0" borderId="27" xfId="51" applyNumberFormat="1" applyFont="1" applyFill="1" applyBorder="1" applyAlignment="1" applyProtection="1">
      <alignment vertical="center"/>
    </xf>
    <xf numFmtId="3" fontId="2" fillId="0" borderId="27" xfId="51" applyNumberFormat="1" applyFont="1" applyFill="1" applyBorder="1" applyAlignment="1" applyProtection="1">
      <alignment vertical="center"/>
    </xf>
    <xf numFmtId="3" fontId="2" fillId="0" borderId="32" xfId="51" applyNumberFormat="1" applyFont="1" applyFill="1" applyBorder="1" applyAlignment="1" applyProtection="1">
      <alignment vertical="center"/>
    </xf>
    <xf numFmtId="167" fontId="7" fillId="0" borderId="31" xfId="51" applyNumberFormat="1" applyFont="1" applyFill="1" applyBorder="1" applyAlignment="1" applyProtection="1">
      <alignment horizontal="right" vertical="center"/>
    </xf>
    <xf numFmtId="169" fontId="2" fillId="0" borderId="32" xfId="51" applyNumberFormat="1" applyFont="1" applyFill="1" applyBorder="1" applyAlignment="1" applyProtection="1">
      <alignment vertical="center"/>
    </xf>
    <xf numFmtId="167" fontId="2" fillId="0" borderId="31" xfId="51" applyNumberFormat="1" applyFont="1" applyFill="1" applyBorder="1" applyAlignment="1" applyProtection="1">
      <alignment vertical="center"/>
    </xf>
    <xf numFmtId="164" fontId="2" fillId="0" borderId="27" xfId="51" applyFont="1" applyFill="1" applyBorder="1" applyAlignment="1"/>
    <xf numFmtId="164" fontId="2" fillId="0" borderId="32" xfId="51" applyFont="1" applyFill="1" applyBorder="1"/>
    <xf numFmtId="167" fontId="2" fillId="0" borderId="24" xfId="51" quotePrefix="1" applyNumberFormat="1" applyFont="1" applyFill="1" applyBorder="1" applyAlignment="1" applyProtection="1">
      <alignment vertical="center"/>
    </xf>
    <xf numFmtId="164" fontId="2" fillId="0" borderId="23" xfId="51" applyFont="1" applyBorder="1" applyAlignment="1">
      <alignment vertical="center"/>
    </xf>
    <xf numFmtId="166" fontId="2" fillId="0" borderId="23" xfId="51" applyNumberFormat="1" applyFont="1" applyBorder="1" applyAlignment="1">
      <alignment vertical="center"/>
    </xf>
    <xf numFmtId="167" fontId="2" fillId="0" borderId="23" xfId="51" applyNumberFormat="1" applyFont="1" applyFill="1" applyBorder="1" applyAlignment="1" applyProtection="1">
      <alignment vertical="center"/>
    </xf>
    <xf numFmtId="164" fontId="2" fillId="0" borderId="23" xfId="51" applyFont="1" applyFill="1" applyBorder="1"/>
    <xf numFmtId="168" fontId="2" fillId="0" borderId="23" xfId="51" applyNumberFormat="1" applyFont="1" applyFill="1" applyBorder="1" applyAlignment="1" applyProtection="1">
      <alignment vertical="center"/>
    </xf>
    <xf numFmtId="3" fontId="2" fillId="0" borderId="23" xfId="51" applyNumberFormat="1" applyFont="1" applyFill="1" applyBorder="1" applyAlignment="1" applyProtection="1">
      <alignment vertical="center"/>
    </xf>
    <xf numFmtId="167" fontId="7" fillId="0" borderId="24" xfId="51" applyNumberFormat="1" applyFont="1" applyFill="1" applyBorder="1" applyAlignment="1" applyProtection="1">
      <alignment horizontal="right" vertical="center"/>
    </xf>
    <xf numFmtId="169" fontId="2" fillId="0" borderId="25" xfId="51" applyNumberFormat="1" applyFont="1" applyFill="1" applyBorder="1" applyAlignment="1" applyProtection="1">
      <alignment vertical="center"/>
    </xf>
    <xf numFmtId="167" fontId="7" fillId="0" borderId="23" xfId="51" applyNumberFormat="1" applyFont="1" applyFill="1" applyBorder="1" applyAlignment="1" applyProtection="1">
      <alignment horizontal="right" vertical="center"/>
    </xf>
    <xf numFmtId="167" fontId="2" fillId="0" borderId="24" xfId="51" applyNumberFormat="1" applyFont="1" applyFill="1" applyBorder="1" applyAlignment="1" applyProtection="1">
      <alignment vertical="center"/>
    </xf>
    <xf numFmtId="164" fontId="2" fillId="0" borderId="25" xfId="51" applyFont="1" applyFill="1" applyBorder="1"/>
    <xf numFmtId="164" fontId="2" fillId="0" borderId="20" xfId="51" applyNumberFormat="1" applyFont="1" applyFill="1" applyBorder="1" applyAlignment="1" applyProtection="1">
      <alignment horizontal="left" vertical="center"/>
    </xf>
    <xf numFmtId="164" fontId="2" fillId="0" borderId="13" xfId="51" applyNumberFormat="1" applyFont="1" applyFill="1" applyBorder="1" applyAlignment="1" applyProtection="1">
      <alignment horizontal="center" vertical="center"/>
    </xf>
    <xf numFmtId="164" fontId="2" fillId="0" borderId="33" xfId="51" applyFont="1" applyFill="1" applyBorder="1"/>
    <xf numFmtId="164" fontId="2" fillId="0" borderId="34" xfId="51" applyFont="1" applyBorder="1" applyAlignment="1">
      <alignment vertical="center"/>
    </xf>
    <xf numFmtId="164" fontId="2" fillId="0" borderId="34" xfId="51" applyFont="1" applyFill="1" applyBorder="1"/>
    <xf numFmtId="167" fontId="7" fillId="0" borderId="34" xfId="51" applyNumberFormat="1" applyFont="1" applyFill="1" applyBorder="1" applyAlignment="1" applyProtection="1">
      <alignment horizontal="right" vertical="center"/>
    </xf>
    <xf numFmtId="164" fontId="10" fillId="0" borderId="34" xfId="51" applyFont="1" applyBorder="1" applyAlignment="1">
      <alignment vertical="center"/>
    </xf>
    <xf numFmtId="167" fontId="2" fillId="0" borderId="34" xfId="51" applyNumberFormat="1" applyFont="1" applyFill="1" applyBorder="1" applyAlignment="1" applyProtection="1">
      <alignment vertical="center"/>
    </xf>
    <xf numFmtId="168" fontId="2" fillId="0" borderId="34" xfId="51" applyNumberFormat="1" applyFont="1" applyFill="1" applyBorder="1" applyAlignment="1" applyProtection="1">
      <alignment horizontal="right" vertical="center"/>
    </xf>
    <xf numFmtId="169" fontId="2" fillId="0" borderId="34" xfId="51" applyNumberFormat="1" applyFont="1" applyFill="1" applyBorder="1" applyAlignment="1" applyProtection="1">
      <alignment horizontal="right" vertical="center"/>
    </xf>
    <xf numFmtId="3" fontId="2" fillId="0" borderId="35" xfId="51" applyNumberFormat="1" applyFont="1" applyFill="1" applyBorder="1" applyAlignment="1" applyProtection="1">
      <alignment horizontal="right" vertical="center"/>
    </xf>
    <xf numFmtId="167" fontId="7" fillId="0" borderId="33" xfId="51" applyNumberFormat="1" applyFont="1" applyFill="1" applyBorder="1" applyAlignment="1" applyProtection="1">
      <alignment horizontal="right" vertical="center"/>
    </xf>
    <xf numFmtId="166" fontId="2" fillId="0" borderId="0" xfId="51" applyNumberFormat="1" applyFont="1" applyFill="1" applyBorder="1"/>
    <xf numFmtId="164" fontId="2" fillId="0" borderId="0" xfId="51" applyFont="1" applyFill="1" applyBorder="1" applyAlignment="1"/>
    <xf numFmtId="164" fontId="2" fillId="0" borderId="0" xfId="51" applyFont="1" applyBorder="1" applyAlignment="1"/>
    <xf numFmtId="168" fontId="2" fillId="0" borderId="0" xfId="51" applyNumberFormat="1" applyFont="1" applyFill="1" applyBorder="1" applyAlignment="1" applyProtection="1">
      <alignment horizontal="right" vertical="center"/>
    </xf>
    <xf numFmtId="169" fontId="2" fillId="0" borderId="0" xfId="51" applyNumberFormat="1" applyFont="1" applyFill="1" applyBorder="1" applyAlignment="1" applyProtection="1">
      <alignment horizontal="right" vertical="center"/>
    </xf>
    <xf numFmtId="3" fontId="2" fillId="0" borderId="0" xfId="51" applyNumberFormat="1" applyFont="1" applyFill="1" applyBorder="1" applyAlignment="1" applyProtection="1">
      <alignment horizontal="right" vertical="center"/>
    </xf>
    <xf numFmtId="164" fontId="2" fillId="0" borderId="0" xfId="51" quotePrefix="1" applyFont="1" applyBorder="1" applyAlignment="1">
      <alignment vertical="top" wrapText="1"/>
    </xf>
    <xf numFmtId="41" fontId="2" fillId="0" borderId="0" xfId="36" applyFont="1" applyFill="1" applyBorder="1"/>
    <xf numFmtId="176" fontId="2" fillId="0" borderId="0" xfId="36" applyNumberFormat="1" applyFont="1" applyFill="1" applyBorder="1"/>
    <xf numFmtId="174" fontId="2" fillId="0" borderId="0" xfId="51" applyNumberFormat="1" applyFont="1" applyFill="1" applyBorder="1"/>
    <xf numFmtId="41" fontId="2" fillId="0" borderId="0" xfId="36" applyFont="1" applyBorder="1"/>
    <xf numFmtId="165" fontId="6" fillId="0" borderId="0" xfId="51" applyNumberFormat="1" applyFont="1" applyProtection="1"/>
    <xf numFmtId="164" fontId="6" fillId="0" borderId="0" xfId="51" applyFont="1"/>
    <xf numFmtId="169" fontId="6" fillId="0" borderId="0" xfId="51" applyNumberFormat="1" applyFont="1"/>
    <xf numFmtId="164" fontId="12" fillId="0" borderId="0" xfId="51" applyNumberFormat="1" applyFont="1" applyProtection="1"/>
    <xf numFmtId="164" fontId="13" fillId="0" borderId="0" xfId="51" applyFont="1"/>
    <xf numFmtId="164" fontId="6" fillId="0" borderId="0" xfId="51" quotePrefix="1" applyFont="1" applyFill="1" applyAlignment="1">
      <alignment horizontal="center"/>
    </xf>
    <xf numFmtId="164" fontId="6" fillId="0" borderId="36" xfId="51" applyFont="1" applyBorder="1"/>
    <xf numFmtId="164" fontId="6" fillId="0" borderId="37" xfId="51" applyFont="1" applyBorder="1"/>
    <xf numFmtId="164" fontId="6" fillId="0" borderId="36" xfId="51" applyNumberFormat="1" applyFont="1" applyBorder="1" applyProtection="1"/>
    <xf numFmtId="169" fontId="6" fillId="0" borderId="0" xfId="51" applyNumberFormat="1" applyFont="1" applyBorder="1"/>
    <xf numFmtId="164" fontId="6" fillId="0" borderId="38" xfId="51" applyFont="1" applyBorder="1"/>
    <xf numFmtId="164" fontId="6" fillId="0" borderId="0" xfId="51" applyNumberFormat="1" applyFont="1" applyFill="1" applyBorder="1" applyProtection="1"/>
    <xf numFmtId="169" fontId="6" fillId="0" borderId="0" xfId="51" applyNumberFormat="1" applyFont="1" applyFill="1" applyBorder="1"/>
    <xf numFmtId="164" fontId="6" fillId="0" borderId="38" xfId="51" applyFont="1" applyFill="1" applyBorder="1"/>
    <xf numFmtId="164" fontId="6" fillId="0" borderId="37" xfId="51" applyNumberFormat="1" applyFont="1" applyBorder="1" applyProtection="1"/>
    <xf numFmtId="169" fontId="6" fillId="0" borderId="0" xfId="51" applyNumberFormat="1" applyFont="1" applyBorder="1" applyAlignment="1" applyProtection="1">
      <alignment horizontal="center"/>
    </xf>
    <xf numFmtId="169" fontId="6" fillId="0" borderId="0" xfId="51" applyNumberFormat="1" applyFont="1" applyFill="1" applyBorder="1" applyAlignment="1" applyProtection="1">
      <alignment horizontal="center"/>
    </xf>
    <xf numFmtId="164" fontId="6" fillId="0" borderId="38" xfId="51" applyFont="1" applyBorder="1" applyAlignment="1">
      <alignment horizontal="center"/>
    </xf>
    <xf numFmtId="164" fontId="6" fillId="0" borderId="38" xfId="51" applyFont="1" applyFill="1" applyBorder="1" applyAlignment="1">
      <alignment horizontal="center"/>
    </xf>
    <xf numFmtId="164" fontId="6" fillId="0" borderId="37" xfId="51" applyNumberFormat="1" applyFont="1" applyBorder="1" applyAlignment="1" applyProtection="1">
      <alignment horizontal="center"/>
    </xf>
    <xf numFmtId="164" fontId="6" fillId="0" borderId="0" xfId="51" applyNumberFormat="1" applyFont="1" applyFill="1" applyBorder="1" applyAlignment="1" applyProtection="1">
      <alignment horizontal="center"/>
    </xf>
    <xf numFmtId="164" fontId="6" fillId="0" borderId="39" xfId="51" applyNumberFormat="1" applyFont="1" applyBorder="1" applyProtection="1"/>
    <xf numFmtId="164" fontId="6" fillId="0" borderId="39" xfId="51" applyNumberFormat="1" applyFont="1" applyFill="1" applyBorder="1" applyProtection="1"/>
    <xf numFmtId="38" fontId="6" fillId="0" borderId="36" xfId="51" applyNumberFormat="1" applyFont="1" applyBorder="1" applyAlignment="1" applyProtection="1">
      <alignment horizontal="left"/>
    </xf>
    <xf numFmtId="167" fontId="6" fillId="0" borderId="36" xfId="51" applyNumberFormat="1" applyFont="1" applyFill="1" applyBorder="1" applyProtection="1"/>
    <xf numFmtId="169" fontId="6" fillId="0" borderId="27" xfId="51" applyNumberFormat="1" applyFont="1" applyBorder="1" applyProtection="1"/>
    <xf numFmtId="3" fontId="6" fillId="0" borderId="40" xfId="51" applyNumberFormat="1" applyFont="1" applyBorder="1"/>
    <xf numFmtId="167" fontId="6" fillId="0" borderId="37" xfId="51" applyNumberFormat="1" applyFont="1" applyFill="1" applyBorder="1" applyProtection="1"/>
    <xf numFmtId="38" fontId="6" fillId="0" borderId="37" xfId="51" applyNumberFormat="1" applyFont="1" applyBorder="1" applyAlignment="1" applyProtection="1">
      <alignment horizontal="left"/>
    </xf>
    <xf numFmtId="169" fontId="6" fillId="0" borderId="0" xfId="51" applyNumberFormat="1" applyFont="1" applyBorder="1" applyProtection="1"/>
    <xf numFmtId="3" fontId="6" fillId="0" borderId="38" xfId="51" applyNumberFormat="1" applyFont="1" applyBorder="1"/>
    <xf numFmtId="164" fontId="6" fillId="0" borderId="37" xfId="51" applyNumberFormat="1" applyFont="1" applyBorder="1" applyAlignment="1" applyProtection="1">
      <alignment horizontal="left"/>
    </xf>
    <xf numFmtId="38" fontId="6" fillId="0" borderId="39" xfId="51" applyNumberFormat="1" applyFont="1" applyBorder="1" applyProtection="1"/>
    <xf numFmtId="164" fontId="6" fillId="0" borderId="41" xfId="51" applyFont="1" applyBorder="1" applyProtection="1"/>
    <xf numFmtId="38" fontId="6" fillId="0" borderId="0" xfId="51" applyNumberFormat="1" applyFont="1" applyBorder="1" applyProtection="1"/>
    <xf numFmtId="164" fontId="6" fillId="0" borderId="42" xfId="51" applyNumberFormat="1" applyFont="1" applyBorder="1" applyAlignment="1" applyProtection="1">
      <alignment horizontal="left"/>
    </xf>
    <xf numFmtId="167" fontId="6" fillId="0" borderId="42" xfId="51" applyNumberFormat="1" applyFont="1" applyBorder="1" applyProtection="1"/>
    <xf numFmtId="169" fontId="6" fillId="0" borderId="29" xfId="51" applyNumberFormat="1" applyFont="1" applyBorder="1" applyProtection="1"/>
    <xf numFmtId="3" fontId="6" fillId="0" borderId="43" xfId="51" applyNumberFormat="1" applyFont="1" applyBorder="1"/>
    <xf numFmtId="167" fontId="6" fillId="0" borderId="29" xfId="51" applyNumberFormat="1" applyFont="1" applyBorder="1" applyProtection="1"/>
    <xf numFmtId="164" fontId="2" fillId="0" borderId="0" xfId="51" applyFont="1" applyFill="1" applyBorder="1" applyAlignment="1">
      <alignment horizontal="justify" vertical="top" wrapText="1"/>
    </xf>
    <xf numFmtId="164" fontId="2" fillId="0" borderId="0" xfId="51" quotePrefix="1" applyFont="1" applyBorder="1" applyAlignment="1">
      <alignment horizontal="left" vertical="top" wrapText="1"/>
    </xf>
    <xf numFmtId="164" fontId="6" fillId="0" borderId="0" xfId="51" applyFont="1" applyFill="1" applyBorder="1"/>
    <xf numFmtId="164" fontId="6" fillId="0" borderId="0" xfId="51" applyFont="1" applyFill="1"/>
    <xf numFmtId="164" fontId="7" fillId="0" borderId="0" xfId="51" quotePrefix="1" applyFont="1" applyFill="1" applyBorder="1" applyAlignment="1">
      <alignment horizontal="left" vertical="top" wrapText="1"/>
    </xf>
    <xf numFmtId="164" fontId="2" fillId="0" borderId="0" xfId="51" quotePrefix="1" applyFont="1" applyFill="1"/>
    <xf numFmtId="169" fontId="2" fillId="0" borderId="0" xfId="51" applyNumberFormat="1" applyFont="1" applyFill="1"/>
    <xf numFmtId="169" fontId="6" fillId="0" borderId="0" xfId="51" applyNumberFormat="1" applyFont="1" applyFill="1"/>
    <xf numFmtId="164" fontId="6" fillId="0" borderId="0" xfId="51" applyNumberFormat="1" applyFont="1" applyAlignment="1" applyProtection="1">
      <alignment horizontal="left"/>
    </xf>
    <xf numFmtId="164" fontId="14" fillId="0" borderId="0" xfId="51" applyNumberFormat="1" applyFont="1" applyAlignment="1" applyProtection="1">
      <alignment horizontal="center"/>
    </xf>
    <xf numFmtId="169" fontId="14" fillId="0" borderId="0" xfId="51" applyNumberFormat="1" applyFont="1"/>
    <xf numFmtId="164" fontId="6" fillId="0" borderId="0" xfId="51" applyFont="1" applyAlignment="1">
      <alignment horizontal="center"/>
    </xf>
    <xf numFmtId="49" fontId="6" fillId="0" borderId="29" xfId="51" applyNumberFormat="1" applyFont="1" applyBorder="1" applyAlignment="1">
      <alignment horizontal="center" vertical="center" wrapText="1"/>
    </xf>
    <xf numFmtId="164" fontId="1" fillId="0" borderId="0" xfId="51" applyFont="1" applyBorder="1" applyAlignment="1">
      <alignment horizontal="center" vertical="center" wrapText="1"/>
    </xf>
    <xf numFmtId="164" fontId="6" fillId="0" borderId="27" xfId="51" applyFont="1" applyBorder="1"/>
    <xf numFmtId="164" fontId="6" fillId="0" borderId="37" xfId="51" applyNumberFormat="1" applyFont="1" applyBorder="1" applyAlignment="1" applyProtection="1">
      <alignment horizontal="center" vertical="center" wrapText="1"/>
    </xf>
    <xf numFmtId="169" fontId="6" fillId="0" borderId="0" xfId="51" applyNumberFormat="1" applyFont="1" applyBorder="1" applyAlignment="1" applyProtection="1">
      <alignment horizontal="center" vertical="center" wrapText="1"/>
    </xf>
    <xf numFmtId="164" fontId="6" fillId="0" borderId="0" xfId="51" applyFont="1" applyBorder="1" applyAlignment="1">
      <alignment horizontal="center" vertical="center" wrapText="1"/>
    </xf>
    <xf numFmtId="38" fontId="6" fillId="0" borderId="27" xfId="51" applyNumberFormat="1" applyFont="1" applyBorder="1" applyAlignment="1" applyProtection="1">
      <alignment horizontal="center" vertical="center" wrapText="1"/>
    </xf>
    <xf numFmtId="38" fontId="6" fillId="0" borderId="0" xfId="51" applyNumberFormat="1" applyFont="1" applyBorder="1" applyAlignment="1" applyProtection="1">
      <alignment horizontal="center" vertical="center" wrapText="1"/>
    </xf>
    <xf numFmtId="164" fontId="6" fillId="0" borderId="27" xfId="51" applyFont="1" applyBorder="1" applyAlignment="1">
      <alignment horizontal="center" vertical="center" wrapText="1"/>
    </xf>
    <xf numFmtId="38" fontId="6" fillId="0" borderId="40" xfId="51" applyNumberFormat="1" applyFont="1" applyBorder="1" applyAlignment="1" applyProtection="1">
      <alignment horizontal="center" vertical="center" wrapText="1"/>
    </xf>
    <xf numFmtId="38" fontId="15" fillId="0" borderId="0" xfId="51" applyNumberFormat="1" applyFont="1" applyBorder="1" applyAlignment="1" applyProtection="1">
      <alignment horizontal="center" vertical="center" wrapText="1"/>
    </xf>
    <xf numFmtId="38" fontId="6" fillId="0" borderId="21" xfId="51" applyNumberFormat="1" applyFont="1" applyBorder="1" applyAlignment="1" applyProtection="1">
      <alignment horizontal="center" vertical="center" wrapText="1"/>
    </xf>
    <xf numFmtId="38" fontId="6" fillId="0" borderId="18" xfId="51" applyNumberFormat="1" applyFont="1" applyBorder="1" applyAlignment="1" applyProtection="1">
      <alignment horizontal="center" vertical="center" wrapText="1"/>
    </xf>
    <xf numFmtId="38" fontId="6" fillId="0" borderId="17" xfId="51" applyNumberFormat="1" applyFont="1" applyBorder="1" applyAlignment="1" applyProtection="1">
      <alignment horizontal="center" vertical="center" wrapText="1"/>
    </xf>
    <xf numFmtId="38" fontId="6" fillId="0" borderId="16" xfId="51" applyNumberFormat="1" applyFont="1" applyBorder="1" applyAlignment="1" applyProtection="1">
      <alignment horizontal="center" vertical="center" wrapText="1"/>
    </xf>
    <xf numFmtId="38" fontId="6" fillId="0" borderId="44" xfId="51" applyNumberFormat="1" applyFont="1" applyBorder="1" applyAlignment="1" applyProtection="1">
      <alignment horizontal="center" vertical="center" wrapText="1"/>
    </xf>
    <xf numFmtId="164" fontId="6" fillId="0" borderId="0" xfId="51" applyFont="1" applyBorder="1"/>
    <xf numFmtId="169" fontId="6" fillId="0" borderId="0" xfId="51" applyNumberFormat="1" applyFont="1" applyFill="1" applyBorder="1" applyAlignment="1" applyProtection="1">
      <alignment horizontal="center" vertical="center" wrapText="1"/>
    </xf>
    <xf numFmtId="38" fontId="6" fillId="0" borderId="38" xfId="51" applyNumberFormat="1" applyFont="1" applyBorder="1" applyAlignment="1" applyProtection="1">
      <alignment horizontal="center" vertical="center" wrapText="1"/>
    </xf>
    <xf numFmtId="164" fontId="6" fillId="0" borderId="37" xfId="51" applyFont="1" applyBorder="1" applyAlignment="1">
      <alignment horizontal="center" vertical="center" wrapText="1"/>
    </xf>
    <xf numFmtId="164" fontId="6" fillId="0" borderId="11" xfId="51" applyFont="1" applyBorder="1" applyAlignment="1">
      <alignment horizontal="center" vertical="center" wrapText="1"/>
    </xf>
    <xf numFmtId="164" fontId="6" fillId="0" borderId="10" xfId="51" applyFont="1" applyBorder="1" applyAlignment="1">
      <alignment horizontal="center" vertical="center" wrapText="1"/>
    </xf>
    <xf numFmtId="164" fontId="6" fillId="0" borderId="38" xfId="51" applyFont="1" applyBorder="1" applyAlignment="1">
      <alignment horizontal="center" vertical="center" wrapText="1"/>
    </xf>
    <xf numFmtId="164" fontId="6" fillId="0" borderId="39" xfId="51" applyNumberFormat="1" applyFont="1" applyBorder="1" applyAlignment="1" applyProtection="1">
      <alignment horizontal="center" vertical="center" wrapText="1"/>
    </xf>
    <xf numFmtId="169" fontId="6" fillId="0" borderId="23" xfId="51" applyNumberFormat="1" applyFont="1" applyBorder="1" applyAlignment="1" applyProtection="1">
      <alignment horizontal="center" vertical="center" wrapText="1"/>
    </xf>
    <xf numFmtId="164" fontId="6" fillId="0" borderId="23" xfId="51" applyFont="1" applyBorder="1" applyAlignment="1">
      <alignment horizontal="center" vertical="center" wrapText="1"/>
    </xf>
    <xf numFmtId="164" fontId="6" fillId="0" borderId="41" xfId="51" applyFont="1" applyBorder="1" applyAlignment="1">
      <alignment horizontal="center" vertical="center" wrapText="1"/>
    </xf>
    <xf numFmtId="164" fontId="6" fillId="0" borderId="39" xfId="51" applyFont="1" applyBorder="1"/>
    <xf numFmtId="164" fontId="6" fillId="0" borderId="25" xfId="51" applyFont="1" applyBorder="1"/>
    <xf numFmtId="164" fontId="6" fillId="0" borderId="24" xfId="51" applyFont="1" applyBorder="1"/>
    <xf numFmtId="164" fontId="6" fillId="0" borderId="23" xfId="51" applyFont="1" applyBorder="1"/>
    <xf numFmtId="164" fontId="6" fillId="0" borderId="41" xfId="51" applyFont="1" applyBorder="1"/>
    <xf numFmtId="167" fontId="6" fillId="0" borderId="37" xfId="51" applyNumberFormat="1" applyFont="1" applyBorder="1" applyProtection="1"/>
    <xf numFmtId="167" fontId="6" fillId="0" borderId="0" xfId="51" applyNumberFormat="1" applyFont="1" applyBorder="1" applyProtection="1"/>
    <xf numFmtId="167" fontId="6" fillId="0" borderId="27" xfId="51" applyNumberFormat="1" applyFont="1" applyBorder="1"/>
    <xf numFmtId="38" fontId="6" fillId="0" borderId="40" xfId="51" applyNumberFormat="1" applyFont="1" applyBorder="1" applyProtection="1"/>
    <xf numFmtId="167" fontId="6" fillId="0" borderId="27" xfId="51" applyNumberFormat="1" applyFont="1" applyBorder="1" applyProtection="1"/>
    <xf numFmtId="167" fontId="6" fillId="0" borderId="0" xfId="51" applyNumberFormat="1" applyFont="1" applyFill="1" applyBorder="1" applyProtection="1"/>
    <xf numFmtId="38" fontId="6" fillId="0" borderId="0" xfId="51" applyNumberFormat="1" applyFont="1" applyFill="1" applyBorder="1" applyProtection="1"/>
    <xf numFmtId="167" fontId="6" fillId="0" borderId="27" xfId="51" applyNumberFormat="1" applyFont="1" applyFill="1" applyBorder="1" applyProtection="1"/>
    <xf numFmtId="167" fontId="6" fillId="0" borderId="36" xfId="51" applyNumberFormat="1" applyFont="1" applyBorder="1"/>
    <xf numFmtId="167" fontId="6" fillId="0" borderId="32" xfId="51" applyNumberFormat="1" applyFont="1" applyBorder="1"/>
    <xf numFmtId="167" fontId="6" fillId="0" borderId="31" xfId="51" applyNumberFormat="1" applyFont="1" applyBorder="1"/>
    <xf numFmtId="167" fontId="6" fillId="0" borderId="40" xfId="51" applyNumberFormat="1" applyFont="1" applyBorder="1"/>
    <xf numFmtId="3" fontId="16" fillId="0" borderId="45" xfId="51" applyNumberFormat="1" applyFont="1" applyBorder="1" applyAlignment="1">
      <alignment vertical="center"/>
    </xf>
    <xf numFmtId="170" fontId="16" fillId="0" borderId="45" xfId="51" applyNumberFormat="1" applyFont="1" applyBorder="1" applyAlignment="1">
      <alignment vertical="center"/>
    </xf>
    <xf numFmtId="4" fontId="16" fillId="0" borderId="45" xfId="51" applyNumberFormat="1" applyFont="1" applyBorder="1" applyAlignment="1">
      <alignment vertical="center"/>
    </xf>
    <xf numFmtId="170" fontId="6" fillId="0" borderId="0" xfId="51" applyNumberFormat="1" applyFont="1" applyBorder="1"/>
    <xf numFmtId="167" fontId="6" fillId="0" borderId="0" xfId="51" applyNumberFormat="1" applyFont="1" applyBorder="1"/>
    <xf numFmtId="38" fontId="6" fillId="0" borderId="38" xfId="51" applyNumberFormat="1" applyFont="1" applyBorder="1" applyProtection="1"/>
    <xf numFmtId="167" fontId="6" fillId="0" borderId="37" xfId="51" applyNumberFormat="1" applyFont="1" applyBorder="1"/>
    <xf numFmtId="167" fontId="6" fillId="0" borderId="11" xfId="51" applyNumberFormat="1" applyFont="1" applyBorder="1"/>
    <xf numFmtId="167" fontId="6" fillId="0" borderId="10" xfId="51" applyNumberFormat="1" applyFont="1" applyBorder="1"/>
    <xf numFmtId="167" fontId="6" fillId="0" borderId="38" xfId="51" applyNumberFormat="1" applyFont="1" applyBorder="1"/>
    <xf numFmtId="3" fontId="16" fillId="0" borderId="0" xfId="51" applyNumberFormat="1" applyFont="1" applyBorder="1" applyAlignment="1">
      <alignment vertical="center"/>
    </xf>
    <xf numFmtId="170" fontId="16" fillId="0" borderId="0" xfId="51" applyNumberFormat="1" applyFont="1" applyBorder="1" applyAlignment="1">
      <alignment vertical="center"/>
    </xf>
    <xf numFmtId="169" fontId="6" fillId="0" borderId="37" xfId="51" applyNumberFormat="1" applyFont="1" applyBorder="1" applyProtection="1"/>
    <xf numFmtId="164" fontId="6" fillId="0" borderId="0" xfId="51" applyFont="1" applyBorder="1" applyProtection="1"/>
    <xf numFmtId="38" fontId="6" fillId="0" borderId="41" xfId="51" applyNumberFormat="1" applyFont="1" applyBorder="1" applyProtection="1"/>
    <xf numFmtId="169" fontId="6" fillId="0" borderId="37" xfId="51" applyNumberFormat="1" applyFont="1" applyFill="1" applyBorder="1" applyProtection="1"/>
    <xf numFmtId="40" fontId="6" fillId="0" borderId="0" xfId="51" applyNumberFormat="1" applyFont="1" applyFill="1" applyBorder="1" applyProtection="1"/>
    <xf numFmtId="164" fontId="6" fillId="0" borderId="0" xfId="51" applyFont="1" applyFill="1" applyBorder="1" applyProtection="1"/>
    <xf numFmtId="40" fontId="6" fillId="0" borderId="0" xfId="51" applyNumberFormat="1" applyFont="1" applyBorder="1" applyProtection="1"/>
    <xf numFmtId="41" fontId="6" fillId="0" borderId="37" xfId="36" applyNumberFormat="1" applyFont="1" applyBorder="1"/>
    <xf numFmtId="41" fontId="6" fillId="0" borderId="11" xfId="36" applyNumberFormat="1" applyFont="1" applyBorder="1"/>
    <xf numFmtId="41" fontId="6" fillId="0" borderId="10" xfId="36" applyNumberFormat="1" applyFont="1" applyBorder="1"/>
    <xf numFmtId="41" fontId="6" fillId="0" borderId="0" xfId="36" applyNumberFormat="1" applyFont="1" applyBorder="1"/>
    <xf numFmtId="41" fontId="6" fillId="0" borderId="38" xfId="36" applyNumberFormat="1" applyFont="1" applyBorder="1"/>
    <xf numFmtId="38" fontId="6" fillId="0" borderId="37" xfId="51" applyNumberFormat="1" applyFont="1" applyBorder="1"/>
    <xf numFmtId="38" fontId="6" fillId="0" borderId="29" xfId="51" applyNumberFormat="1" applyFont="1" applyBorder="1" applyProtection="1"/>
    <xf numFmtId="167" fontId="6" fillId="0" borderId="42" xfId="51" applyNumberFormat="1" applyFont="1" applyFill="1" applyBorder="1" applyProtection="1"/>
    <xf numFmtId="167" fontId="6" fillId="0" borderId="29" xfId="51" applyNumberFormat="1" applyFont="1" applyFill="1" applyBorder="1" applyProtection="1"/>
    <xf numFmtId="167" fontId="6" fillId="0" borderId="46" xfId="51" applyNumberFormat="1" applyFont="1" applyFill="1" applyBorder="1" applyProtection="1"/>
    <xf numFmtId="38" fontId="6" fillId="0" borderId="46" xfId="51" applyNumberFormat="1" applyFont="1" applyBorder="1" applyProtection="1"/>
    <xf numFmtId="38" fontId="6" fillId="0" borderId="0" xfId="51" applyNumberFormat="1" applyFont="1" applyFill="1"/>
    <xf numFmtId="167" fontId="6" fillId="0" borderId="46" xfId="51" applyNumberFormat="1" applyFont="1" applyBorder="1" applyProtection="1"/>
    <xf numFmtId="38" fontId="6" fillId="0" borderId="0" xfId="51" applyNumberFormat="1" applyFont="1"/>
    <xf numFmtId="170" fontId="6" fillId="0" borderId="42" xfId="51" applyNumberFormat="1" applyFont="1" applyBorder="1"/>
    <xf numFmtId="170" fontId="6" fillId="0" borderId="30" xfId="51" applyNumberFormat="1" applyFont="1" applyBorder="1"/>
    <xf numFmtId="170" fontId="6" fillId="0" borderId="28" xfId="51" applyNumberFormat="1" applyFont="1" applyBorder="1"/>
    <xf numFmtId="170" fontId="6" fillId="0" borderId="29" xfId="51" applyNumberFormat="1" applyFont="1" applyBorder="1"/>
    <xf numFmtId="170" fontId="6" fillId="0" borderId="43" xfId="51" applyNumberFormat="1" applyFont="1" applyBorder="1"/>
    <xf numFmtId="4" fontId="6" fillId="0" borderId="42" xfId="51" applyNumberFormat="1" applyFont="1" applyBorder="1"/>
    <xf numFmtId="4" fontId="6" fillId="0" borderId="46" xfId="51" applyNumberFormat="1" applyFont="1" applyBorder="1"/>
    <xf numFmtId="164" fontId="6" fillId="0" borderId="0" xfId="51" applyNumberFormat="1" applyFont="1" applyBorder="1" applyAlignment="1" applyProtection="1">
      <alignment horizontal="left"/>
    </xf>
    <xf numFmtId="167" fontId="6" fillId="0" borderId="0" xfId="51" applyNumberFormat="1" applyFont="1"/>
    <xf numFmtId="38" fontId="6" fillId="0" borderId="0" xfId="51" applyNumberFormat="1" applyFont="1" applyFill="1" applyBorder="1"/>
    <xf numFmtId="38" fontId="6" fillId="0" borderId="0" xfId="51" applyNumberFormat="1" applyFont="1" applyBorder="1"/>
    <xf numFmtId="164" fontId="6" fillId="0" borderId="0" xfId="51" quotePrefix="1" applyFont="1" applyFill="1"/>
    <xf numFmtId="164" fontId="6" fillId="0" borderId="0" xfId="51" quotePrefix="1" applyFont="1"/>
    <xf numFmtId="165" fontId="6" fillId="0" borderId="0" xfId="52" applyNumberFormat="1" applyFont="1" applyFill="1" applyProtection="1"/>
    <xf numFmtId="0" fontId="6" fillId="0" borderId="0" xfId="52" applyFont="1" applyFill="1" applyAlignment="1"/>
    <xf numFmtId="0" fontId="6" fillId="0" borderId="0" xfId="52" applyFont="1" applyFill="1"/>
    <xf numFmtId="0" fontId="3" fillId="0" borderId="0" xfId="52" applyFont="1" applyFill="1" applyAlignment="1">
      <alignment horizontal="center"/>
    </xf>
    <xf numFmtId="0" fontId="6" fillId="0" borderId="0" xfId="52" applyFont="1"/>
    <xf numFmtId="0" fontId="4" fillId="0" borderId="0" xfId="52" applyFont="1" applyFill="1" applyAlignment="1">
      <alignment horizontal="center"/>
    </xf>
    <xf numFmtId="177" fontId="4" fillId="0" borderId="0" xfId="52" applyNumberFormat="1" applyFont="1" applyFill="1" applyAlignment="1">
      <alignment horizontal="center"/>
    </xf>
    <xf numFmtId="0" fontId="6" fillId="0" borderId="0" xfId="52" quotePrefix="1" applyFont="1" applyFill="1" applyAlignment="1">
      <alignment horizontal="center"/>
    </xf>
    <xf numFmtId="38" fontId="6" fillId="0" borderId="0" xfId="52" applyNumberFormat="1" applyFont="1" applyFill="1" applyBorder="1" applyAlignment="1">
      <alignment horizontal="center"/>
    </xf>
    <xf numFmtId="0" fontId="6" fillId="0" borderId="36" xfId="52" applyFont="1" applyFill="1" applyBorder="1"/>
    <xf numFmtId="0" fontId="6" fillId="0" borderId="37" xfId="52" applyFont="1" applyFill="1" applyBorder="1"/>
    <xf numFmtId="0" fontId="6" fillId="0" borderId="47" xfId="52" applyFont="1" applyFill="1" applyBorder="1" applyAlignment="1">
      <alignment horizontal="center" vertical="center" wrapText="1"/>
    </xf>
    <xf numFmtId="0" fontId="6" fillId="0" borderId="37" xfId="52" applyFont="1" applyFill="1" applyBorder="1" applyAlignment="1">
      <alignment wrapText="1"/>
    </xf>
    <xf numFmtId="0" fontId="6" fillId="0" borderId="48" xfId="52" applyFont="1" applyFill="1" applyBorder="1" applyAlignment="1">
      <alignment horizontal="center" vertical="center" wrapText="1"/>
    </xf>
    <xf numFmtId="0" fontId="6" fillId="0" borderId="48" xfId="52" quotePrefix="1" applyFont="1" applyFill="1" applyBorder="1" applyAlignment="1">
      <alignment horizontal="center" vertical="center" wrapText="1"/>
    </xf>
    <xf numFmtId="0" fontId="6" fillId="0" borderId="0" xfId="52" applyFont="1" applyFill="1" applyAlignment="1">
      <alignment wrapText="1"/>
    </xf>
    <xf numFmtId="0" fontId="6" fillId="0" borderId="0" xfId="52" applyFont="1" applyAlignment="1">
      <alignment wrapText="1"/>
    </xf>
    <xf numFmtId="0" fontId="6" fillId="0" borderId="48" xfId="52" applyFont="1" applyFill="1" applyBorder="1" applyAlignment="1">
      <alignment vertical="center" wrapText="1"/>
    </xf>
    <xf numFmtId="0" fontId="6" fillId="0" borderId="49" xfId="52" applyFont="1" applyFill="1" applyBorder="1" applyAlignment="1">
      <alignment horizontal="center"/>
    </xf>
    <xf numFmtId="170" fontId="6" fillId="0" borderId="49" xfId="52" applyNumberFormat="1" applyFont="1" applyFill="1" applyBorder="1" applyAlignment="1">
      <alignment vertical="center"/>
    </xf>
    <xf numFmtId="0" fontId="17" fillId="0" borderId="49" xfId="52" applyFont="1" applyFill="1" applyBorder="1" applyAlignment="1">
      <alignment vertical="center" wrapText="1"/>
    </xf>
    <xf numFmtId="0" fontId="6" fillId="0" borderId="49" xfId="52" applyFont="1" applyFill="1" applyBorder="1" applyAlignment="1">
      <alignment vertical="center" wrapText="1"/>
    </xf>
    <xf numFmtId="0" fontId="17" fillId="0" borderId="49" xfId="52" applyFont="1" applyFill="1" applyBorder="1" applyAlignment="1">
      <alignment horizontal="center" vertical="center" wrapText="1"/>
    </xf>
    <xf numFmtId="38" fontId="6" fillId="0" borderId="50" xfId="52" applyNumberFormat="1" applyFont="1" applyFill="1" applyBorder="1" applyAlignment="1" applyProtection="1">
      <alignment horizontal="left"/>
    </xf>
    <xf numFmtId="170" fontId="6" fillId="0" borderId="48" xfId="52" applyNumberFormat="1" applyFont="1" applyFill="1" applyBorder="1"/>
    <xf numFmtId="170" fontId="17" fillId="0" borderId="48" xfId="52" applyNumberFormat="1" applyFont="1" applyFill="1" applyBorder="1"/>
    <xf numFmtId="170" fontId="6" fillId="0" borderId="37" xfId="52" applyNumberFormat="1" applyFont="1" applyFill="1" applyBorder="1"/>
    <xf numFmtId="170" fontId="17" fillId="0" borderId="46" xfId="52" applyNumberFormat="1" applyFont="1" applyFill="1" applyBorder="1"/>
    <xf numFmtId="170" fontId="6" fillId="0" borderId="0" xfId="52" applyNumberFormat="1" applyFont="1" applyFill="1" applyBorder="1"/>
    <xf numFmtId="167" fontId="6" fillId="0" borderId="0" xfId="52" applyNumberFormat="1" applyFont="1" applyBorder="1"/>
    <xf numFmtId="3" fontId="6" fillId="0" borderId="0" xfId="52" applyNumberFormat="1" applyFont="1" applyFill="1" applyBorder="1"/>
    <xf numFmtId="0" fontId="6" fillId="0" borderId="0" xfId="52" applyFont="1" applyFill="1" applyBorder="1"/>
    <xf numFmtId="164" fontId="6" fillId="0" borderId="37" xfId="59" applyNumberFormat="1" applyFont="1" applyFill="1" applyBorder="1" applyAlignment="1" applyProtection="1">
      <alignment horizontal="left"/>
    </xf>
    <xf numFmtId="3" fontId="6" fillId="0" borderId="48" xfId="52" applyNumberFormat="1" applyFont="1" applyFill="1" applyBorder="1"/>
    <xf numFmtId="3" fontId="6" fillId="0" borderId="37" xfId="52" applyNumberFormat="1" applyFont="1" applyFill="1" applyBorder="1"/>
    <xf numFmtId="3" fontId="17" fillId="0" borderId="48" xfId="52" applyNumberFormat="1" applyFont="1" applyFill="1" applyBorder="1"/>
    <xf numFmtId="1" fontId="6" fillId="0" borderId="49" xfId="52" applyNumberFormat="1" applyFont="1" applyFill="1" applyBorder="1"/>
    <xf numFmtId="3" fontId="17" fillId="0" borderId="46" xfId="52" applyNumberFormat="1" applyFont="1" applyFill="1" applyBorder="1"/>
    <xf numFmtId="3" fontId="6" fillId="0" borderId="0" xfId="52" applyNumberFormat="1" applyFont="1" applyFill="1" applyBorder="1" applyAlignment="1"/>
    <xf numFmtId="0" fontId="6" fillId="0" borderId="42" xfId="52" applyFont="1" applyFill="1" applyBorder="1" applyAlignment="1">
      <alignment vertical="center"/>
    </xf>
    <xf numFmtId="170" fontId="6" fillId="0" borderId="46" xfId="52" applyNumberFormat="1" applyFont="1" applyFill="1" applyBorder="1" applyAlignment="1">
      <alignment vertical="center"/>
    </xf>
    <xf numFmtId="170" fontId="17" fillId="0" borderId="46" xfId="52" applyNumberFormat="1" applyFont="1" applyFill="1" applyBorder="1" applyAlignment="1">
      <alignment vertical="center"/>
    </xf>
    <xf numFmtId="0" fontId="6" fillId="0" borderId="0" xfId="52" applyFont="1" applyBorder="1"/>
    <xf numFmtId="0" fontId="2" fillId="0" borderId="0" xfId="52" applyFont="1" applyFill="1" applyBorder="1" applyAlignment="1">
      <alignment horizontal="left" vertical="center"/>
    </xf>
    <xf numFmtId="170" fontId="6" fillId="0" borderId="0" xfId="52" applyNumberFormat="1" applyFont="1" applyFill="1" applyBorder="1" applyAlignment="1">
      <alignment vertical="center"/>
    </xf>
    <xf numFmtId="170" fontId="17" fillId="0" borderId="0" xfId="52" applyNumberFormat="1" applyFont="1" applyFill="1" applyBorder="1"/>
    <xf numFmtId="170" fontId="17" fillId="0" borderId="0" xfId="52" applyNumberFormat="1" applyFont="1" applyFill="1" applyBorder="1" applyAlignment="1">
      <alignment vertical="center"/>
    </xf>
    <xf numFmtId="0" fontId="2" fillId="0" borderId="0" xfId="52" quotePrefix="1" applyFont="1" applyFill="1"/>
    <xf numFmtId="3" fontId="6" fillId="0" borderId="0" xfId="52" applyNumberFormat="1" applyFont="1" applyFill="1" applyBorder="1" applyAlignment="1">
      <alignment vertical="center"/>
    </xf>
    <xf numFmtId="0" fontId="18" fillId="0" borderId="0" xfId="52" applyFont="1" applyFill="1"/>
    <xf numFmtId="170" fontId="18" fillId="0" borderId="0" xfId="52" applyNumberFormat="1" applyFont="1" applyFill="1"/>
    <xf numFmtId="170" fontId="18" fillId="0" borderId="0" xfId="52" applyNumberFormat="1" applyFont="1" applyFill="1" applyBorder="1"/>
    <xf numFmtId="0" fontId="6" fillId="24" borderId="0" xfId="52" applyFont="1" applyFill="1"/>
    <xf numFmtId="15" fontId="6" fillId="0" borderId="0" xfId="51" applyNumberFormat="1" applyFont="1" applyProtection="1"/>
    <xf numFmtId="38" fontId="6" fillId="0" borderId="0" xfId="51" applyNumberFormat="1" applyFont="1" applyAlignment="1" applyProtection="1">
      <alignment horizontal="left"/>
    </xf>
    <xf numFmtId="38" fontId="38" fillId="0" borderId="0" xfId="51" applyNumberFormat="1" applyFont="1" applyBorder="1" applyAlignment="1" applyProtection="1">
      <alignment horizontal="center"/>
    </xf>
    <xf numFmtId="38" fontId="6" fillId="0" borderId="0" xfId="51" applyNumberFormat="1" applyFont="1" applyBorder="1" applyAlignment="1">
      <alignment horizontal="center"/>
    </xf>
    <xf numFmtId="38" fontId="39" fillId="0" borderId="0" xfId="51" applyNumberFormat="1" applyFont="1" applyBorder="1" applyAlignment="1" applyProtection="1">
      <alignment horizontal="center"/>
    </xf>
    <xf numFmtId="38" fontId="6" fillId="0" borderId="0" xfId="51" quotePrefix="1" applyNumberFormat="1" applyFont="1" applyBorder="1" applyAlignment="1">
      <alignment horizontal="center"/>
    </xf>
    <xf numFmtId="38" fontId="6" fillId="0" borderId="0" xfId="51" applyNumberFormat="1" applyFont="1" applyBorder="1" applyAlignment="1" applyProtection="1">
      <alignment horizontal="center"/>
    </xf>
    <xf numFmtId="38" fontId="6" fillId="0" borderId="46" xfId="51" applyNumberFormat="1" applyFont="1" applyBorder="1" applyAlignment="1" applyProtection="1">
      <alignment horizontal="center" vertical="center" wrapText="1"/>
    </xf>
    <xf numFmtId="38" fontId="6" fillId="0" borderId="47" xfId="51" applyNumberFormat="1" applyFont="1" applyBorder="1" applyAlignment="1" applyProtection="1">
      <alignment horizontal="center" vertical="center" wrapText="1"/>
    </xf>
    <xf numFmtId="38" fontId="6" fillId="0" borderId="36" xfId="51" applyNumberFormat="1" applyFont="1" applyFill="1" applyBorder="1" applyAlignment="1" applyProtection="1">
      <alignment horizontal="center" vertical="center" wrapText="1"/>
    </xf>
    <xf numFmtId="170" fontId="6" fillId="0" borderId="47" xfId="51" applyNumberFormat="1" applyFont="1" applyBorder="1"/>
    <xf numFmtId="170" fontId="6" fillId="0" borderId="48" xfId="51" applyNumberFormat="1" applyFont="1" applyBorder="1"/>
    <xf numFmtId="38" fontId="6" fillId="0" borderId="37" xfId="51" applyNumberFormat="1" applyFont="1" applyBorder="1" applyProtection="1"/>
    <xf numFmtId="170" fontId="6" fillId="0" borderId="49" xfId="51" applyNumberFormat="1" applyFont="1" applyBorder="1"/>
    <xf numFmtId="38" fontId="6" fillId="0" borderId="42" xfId="51" applyNumberFormat="1" applyFont="1" applyBorder="1" applyAlignment="1" applyProtection="1">
      <alignment horizontal="left"/>
    </xf>
    <xf numFmtId="167" fontId="6" fillId="0" borderId="49" xfId="51" applyNumberFormat="1" applyFont="1" applyBorder="1" applyProtection="1"/>
    <xf numFmtId="167" fontId="6" fillId="0" borderId="46" xfId="51" applyNumberFormat="1" applyFont="1" applyBorder="1"/>
    <xf numFmtId="167" fontId="18" fillId="0" borderId="0" xfId="51" applyNumberFormat="1" applyFont="1" applyFill="1"/>
    <xf numFmtId="38" fontId="18" fillId="0" borderId="0" xfId="51" applyNumberFormat="1" applyFont="1" applyFill="1"/>
    <xf numFmtId="38" fontId="6" fillId="0" borderId="0" xfId="51" quotePrefix="1" applyNumberFormat="1" applyFont="1" applyFill="1"/>
    <xf numFmtId="38" fontId="6" fillId="0" borderId="0" xfId="51" applyNumberFormat="1" applyFont="1" applyAlignment="1">
      <alignment vertical="top" wrapText="1"/>
    </xf>
    <xf numFmtId="164" fontId="14" fillId="0" borderId="0" xfId="51" applyFont="1"/>
    <xf numFmtId="164" fontId="6" fillId="0" borderId="47" xfId="51" applyFont="1" applyBorder="1"/>
    <xf numFmtId="164" fontId="6" fillId="0" borderId="48" xfId="51" applyFont="1" applyBorder="1"/>
    <xf numFmtId="164" fontId="6" fillId="0" borderId="0" xfId="51" applyNumberFormat="1" applyFont="1" applyBorder="1" applyProtection="1"/>
    <xf numFmtId="164" fontId="6" fillId="0" borderId="0" xfId="51" applyNumberFormat="1" applyFont="1" applyBorder="1" applyAlignment="1" applyProtection="1">
      <alignment horizontal="center"/>
    </xf>
    <xf numFmtId="167" fontId="6" fillId="0" borderId="36" xfId="51" applyNumberFormat="1" applyFont="1" applyBorder="1" applyProtection="1"/>
    <xf numFmtId="164" fontId="6" fillId="0" borderId="48" xfId="51" applyNumberFormat="1" applyFont="1" applyBorder="1" applyAlignment="1" applyProtection="1">
      <alignment horizontal="left"/>
    </xf>
    <xf numFmtId="164" fontId="6" fillId="0" borderId="46" xfId="51" applyNumberFormat="1" applyFont="1" applyBorder="1" applyAlignment="1" applyProtection="1">
      <alignment horizontal="left"/>
    </xf>
    <xf numFmtId="49" fontId="6" fillId="0" borderId="0" xfId="51" quotePrefix="1" applyNumberFormat="1" applyFont="1" applyFill="1"/>
    <xf numFmtId="49" fontId="6" fillId="0" borderId="0" xfId="51" applyNumberFormat="1" applyFont="1" applyFill="1"/>
    <xf numFmtId="3" fontId="6" fillId="0" borderId="0" xfId="51" applyNumberFormat="1" applyFont="1"/>
    <xf numFmtId="3" fontId="3" fillId="0" borderId="0" xfId="51" applyNumberFormat="1" applyFont="1" applyAlignment="1"/>
    <xf numFmtId="3" fontId="6" fillId="0" borderId="47" xfId="51" applyNumberFormat="1" applyFont="1" applyBorder="1"/>
    <xf numFmtId="3" fontId="6" fillId="0" borderId="48" xfId="51" applyNumberFormat="1" applyFont="1" applyBorder="1"/>
    <xf numFmtId="3" fontId="6" fillId="0" borderId="36" xfId="51" quotePrefix="1" applyNumberFormat="1" applyFont="1" applyBorder="1" applyAlignment="1">
      <alignment horizontal="center"/>
    </xf>
    <xf numFmtId="3" fontId="6" fillId="0" borderId="27" xfId="51" applyNumberFormat="1" applyFont="1" applyBorder="1" applyAlignment="1">
      <alignment horizontal="center"/>
    </xf>
    <xf numFmtId="3" fontId="6" fillId="0" borderId="27" xfId="51" applyNumberFormat="1" applyFont="1" applyBorder="1"/>
    <xf numFmtId="3" fontId="6" fillId="0" borderId="46" xfId="51" applyNumberFormat="1" applyFont="1" applyBorder="1" applyAlignment="1">
      <alignment horizontal="center"/>
    </xf>
    <xf numFmtId="3" fontId="6" fillId="0" borderId="0" xfId="51" applyNumberFormat="1" applyFont="1" applyBorder="1" applyAlignment="1">
      <alignment horizontal="center"/>
    </xf>
    <xf numFmtId="164" fontId="6" fillId="0" borderId="0" xfId="51" applyFont="1" applyBorder="1" applyAlignment="1">
      <alignment horizontal="center"/>
    </xf>
    <xf numFmtId="3" fontId="6" fillId="0" borderId="37" xfId="51" applyNumberFormat="1" applyFont="1" applyBorder="1" applyAlignment="1">
      <alignment horizontal="center"/>
    </xf>
    <xf numFmtId="3" fontId="6" fillId="0" borderId="39" xfId="51" applyNumberFormat="1" applyFont="1" applyBorder="1" applyAlignment="1">
      <alignment horizontal="center"/>
    </xf>
    <xf numFmtId="3" fontId="6" fillId="0" borderId="23" xfId="51" applyNumberFormat="1" applyFont="1" applyBorder="1" applyAlignment="1">
      <alignment horizontal="center"/>
    </xf>
    <xf numFmtId="164" fontId="6" fillId="0" borderId="23" xfId="51" applyFont="1" applyBorder="1" applyAlignment="1">
      <alignment horizontal="center"/>
    </xf>
    <xf numFmtId="164" fontId="6" fillId="0" borderId="41" xfId="51" applyFont="1" applyBorder="1" applyAlignment="1">
      <alignment horizontal="center"/>
    </xf>
    <xf numFmtId="170" fontId="6" fillId="0" borderId="36" xfId="51" applyNumberFormat="1" applyFont="1" applyBorder="1"/>
    <xf numFmtId="170" fontId="6" fillId="0" borderId="37" xfId="51" applyNumberFormat="1" applyFont="1" applyBorder="1"/>
    <xf numFmtId="3" fontId="6" fillId="0" borderId="0" xfId="51" applyNumberFormat="1" applyFont="1" applyBorder="1"/>
    <xf numFmtId="3" fontId="6" fillId="0" borderId="41" xfId="51" applyNumberFormat="1" applyFont="1" applyBorder="1"/>
    <xf numFmtId="170" fontId="6" fillId="0" borderId="39" xfId="51" applyNumberFormat="1" applyFont="1" applyBorder="1"/>
    <xf numFmtId="3" fontId="6" fillId="0" borderId="46" xfId="51" applyNumberFormat="1" applyFont="1" applyBorder="1" applyAlignment="1">
      <alignment horizontal="left"/>
    </xf>
    <xf numFmtId="170" fontId="17" fillId="0" borderId="29" xfId="51" applyNumberFormat="1" applyFont="1" applyBorder="1"/>
    <xf numFmtId="169" fontId="17" fillId="0" borderId="29" xfId="51" applyNumberFormat="1" applyFont="1" applyBorder="1" applyProtection="1"/>
    <xf numFmtId="3" fontId="17" fillId="0" borderId="43" xfId="51" applyNumberFormat="1" applyFont="1" applyBorder="1"/>
    <xf numFmtId="15" fontId="2" fillId="0" borderId="0" xfId="51" applyNumberFormat="1" applyFont="1" applyProtection="1"/>
    <xf numFmtId="3" fontId="2" fillId="0" borderId="0" xfId="51" applyNumberFormat="1" applyFont="1"/>
    <xf numFmtId="3" fontId="6" fillId="0" borderId="0" xfId="51" applyNumberFormat="1" applyFont="1" applyAlignment="1">
      <alignment horizontal="center"/>
    </xf>
    <xf numFmtId="3" fontId="2" fillId="0" borderId="46" xfId="51" applyNumberFormat="1" applyFont="1" applyBorder="1"/>
    <xf numFmtId="49" fontId="2" fillId="0" borderId="46" xfId="51" applyNumberFormat="1" applyFont="1" applyBorder="1" applyAlignment="1">
      <alignment horizontal="center"/>
    </xf>
    <xf numFmtId="38" fontId="2" fillId="0" borderId="37" xfId="51" applyNumberFormat="1" applyFont="1" applyBorder="1" applyAlignment="1" applyProtection="1">
      <alignment horizontal="left"/>
    </xf>
    <xf numFmtId="170" fontId="2" fillId="0" borderId="48" xfId="51" applyNumberFormat="1" applyFont="1" applyBorder="1"/>
    <xf numFmtId="3" fontId="2" fillId="0" borderId="48" xfId="51" applyNumberFormat="1" applyFont="1" applyBorder="1"/>
    <xf numFmtId="3" fontId="2" fillId="0" borderId="46" xfId="51" applyNumberFormat="1" applyFont="1" applyBorder="1" applyAlignment="1">
      <alignment horizontal="left"/>
    </xf>
    <xf numFmtId="167" fontId="7" fillId="0" borderId="46" xfId="51" applyNumberFormat="1" applyFont="1" applyBorder="1" applyProtection="1"/>
    <xf numFmtId="164" fontId="2" fillId="0" borderId="0" xfId="51" applyFont="1"/>
    <xf numFmtId="3" fontId="2" fillId="0" borderId="0" xfId="51" quotePrefix="1" applyNumberFormat="1" applyFont="1"/>
    <xf numFmtId="165" fontId="6" fillId="0" borderId="0" xfId="53" applyNumberFormat="1" applyFont="1" applyFill="1" applyProtection="1"/>
    <xf numFmtId="0" fontId="6" fillId="0" borderId="0" xfId="53" quotePrefix="1" applyFont="1" applyBorder="1"/>
    <xf numFmtId="0" fontId="6" fillId="0" borderId="0" xfId="53" applyFont="1"/>
    <xf numFmtId="0" fontId="3" fillId="0" borderId="0" xfId="53" applyFont="1" applyAlignment="1">
      <alignment horizontal="center"/>
    </xf>
    <xf numFmtId="0" fontId="6" fillId="0" borderId="0" xfId="53" applyFont="1" applyBorder="1"/>
    <xf numFmtId="0" fontId="4" fillId="0" borderId="0" xfId="53" applyFont="1" applyAlignment="1">
      <alignment horizontal="center"/>
    </xf>
    <xf numFmtId="14" fontId="4" fillId="0" borderId="0" xfId="53" applyNumberFormat="1" applyFont="1" applyAlignment="1">
      <alignment horizontal="center"/>
    </xf>
    <xf numFmtId="0" fontId="6" fillId="0" borderId="0" xfId="53" applyFont="1" applyBorder="1" applyAlignment="1">
      <alignment horizontal="center"/>
    </xf>
    <xf numFmtId="3" fontId="6" fillId="0" borderId="0" xfId="53" applyNumberFormat="1" applyFont="1" applyFill="1" applyBorder="1"/>
    <xf numFmtId="3" fontId="6" fillId="0" borderId="0" xfId="53" applyNumberFormat="1" applyFont="1"/>
    <xf numFmtId="38" fontId="6" fillId="0" borderId="0" xfId="53" applyNumberFormat="1" applyFont="1" applyBorder="1" applyAlignment="1">
      <alignment horizontal="center"/>
    </xf>
    <xf numFmtId="3" fontId="6" fillId="0" borderId="47" xfId="53" applyNumberFormat="1" applyFont="1" applyBorder="1"/>
    <xf numFmtId="3" fontId="6" fillId="0" borderId="48" xfId="53" applyNumberFormat="1" applyFont="1" applyBorder="1"/>
    <xf numFmtId="0" fontId="6" fillId="0" borderId="47" xfId="53" applyFont="1" applyBorder="1" applyAlignment="1">
      <alignment horizontal="center" vertical="center" wrapText="1"/>
    </xf>
    <xf numFmtId="0" fontId="17" fillId="0" borderId="48" xfId="53" applyFont="1" applyBorder="1" applyAlignment="1">
      <alignment horizontal="center" vertical="center" wrapText="1"/>
    </xf>
    <xf numFmtId="0" fontId="18" fillId="0" borderId="47" xfId="53" applyFont="1" applyBorder="1" applyAlignment="1">
      <alignment horizontal="center" vertical="center" wrapText="1"/>
    </xf>
    <xf numFmtId="38" fontId="6" fillId="0" borderId="50" xfId="53" applyNumberFormat="1" applyFont="1" applyBorder="1" applyAlignment="1" applyProtection="1">
      <alignment horizontal="left"/>
    </xf>
    <xf numFmtId="170" fontId="6" fillId="0" borderId="47" xfId="53" applyNumberFormat="1" applyFont="1" applyBorder="1"/>
    <xf numFmtId="170" fontId="6" fillId="0" borderId="40" xfId="53" applyNumberFormat="1" applyFont="1" applyBorder="1"/>
    <xf numFmtId="170" fontId="17" fillId="0" borderId="40" xfId="53" applyNumberFormat="1" applyFont="1" applyBorder="1"/>
    <xf numFmtId="170" fontId="6" fillId="0" borderId="48" xfId="53" applyNumberFormat="1" applyFont="1" applyBorder="1"/>
    <xf numFmtId="170" fontId="6" fillId="0" borderId="38" xfId="53" applyNumberFormat="1" applyFont="1" applyBorder="1"/>
    <xf numFmtId="170" fontId="17" fillId="0" borderId="38" xfId="53" applyNumberFormat="1" applyFont="1" applyBorder="1"/>
    <xf numFmtId="170" fontId="6" fillId="0" borderId="49" xfId="53" applyNumberFormat="1" applyFont="1" applyBorder="1"/>
    <xf numFmtId="0" fontId="6" fillId="0" borderId="49" xfId="53" applyFont="1" applyBorder="1"/>
    <xf numFmtId="0" fontId="6" fillId="0" borderId="48" xfId="53" applyFont="1" applyBorder="1"/>
    <xf numFmtId="0" fontId="6" fillId="0" borderId="42" xfId="53" applyFont="1" applyBorder="1" applyAlignment="1">
      <alignment vertical="center"/>
    </xf>
    <xf numFmtId="170" fontId="6" fillId="0" borderId="42" xfId="53" applyNumberFormat="1" applyFont="1" applyBorder="1"/>
    <xf numFmtId="170" fontId="6" fillId="0" borderId="46" xfId="53" applyNumberFormat="1" applyFont="1" applyBorder="1"/>
    <xf numFmtId="170" fontId="6" fillId="0" borderId="43" xfId="53" applyNumberFormat="1" applyFont="1" applyBorder="1"/>
    <xf numFmtId="170" fontId="17" fillId="0" borderId="29" xfId="53" applyNumberFormat="1" applyFont="1" applyBorder="1"/>
    <xf numFmtId="170" fontId="17" fillId="0" borderId="46" xfId="53" applyNumberFormat="1" applyFont="1" applyBorder="1"/>
    <xf numFmtId="170" fontId="17" fillId="0" borderId="43" xfId="53" applyNumberFormat="1" applyFont="1" applyBorder="1"/>
    <xf numFmtId="49" fontId="6" fillId="0" borderId="0" xfId="53" quotePrefix="1" applyNumberFormat="1" applyFont="1" applyFill="1"/>
    <xf numFmtId="0" fontId="6" fillId="0" borderId="0" xfId="53" applyFont="1" applyFill="1"/>
    <xf numFmtId="49" fontId="6" fillId="0" borderId="0" xfId="53" applyNumberFormat="1" applyFont="1" applyFill="1"/>
    <xf numFmtId="0" fontId="6" fillId="0" borderId="0" xfId="0" applyFont="1" applyFill="1"/>
    <xf numFmtId="0" fontId="6" fillId="0" borderId="0" xfId="0" applyFont="1"/>
    <xf numFmtId="0" fontId="6" fillId="0" borderId="0" xfId="0" applyFont="1" applyBorder="1"/>
    <xf numFmtId="49" fontId="6" fillId="0" borderId="0" xfId="0" quotePrefix="1" applyNumberFormat="1" applyFont="1" applyFill="1"/>
    <xf numFmtId="49" fontId="6" fillId="0" borderId="0" xfId="0" applyNumberFormat="1" applyFont="1" applyFill="1"/>
    <xf numFmtId="164" fontId="4" fillId="0" borderId="0" xfId="51" applyFont="1" applyAlignment="1">
      <alignment horizontal="center"/>
    </xf>
    <xf numFmtId="164" fontId="6" fillId="0" borderId="36" xfId="51" applyFont="1" applyBorder="1" applyAlignment="1">
      <alignment horizontal="center"/>
    </xf>
    <xf numFmtId="0" fontId="6" fillId="0" borderId="47" xfId="51" applyNumberFormat="1" applyFont="1" applyBorder="1" applyAlignment="1">
      <alignment horizontal="center"/>
    </xf>
    <xf numFmtId="0" fontId="6" fillId="0" borderId="40" xfId="51" applyNumberFormat="1" applyFont="1" applyBorder="1" applyAlignment="1">
      <alignment horizontal="center"/>
    </xf>
    <xf numFmtId="49" fontId="6" fillId="0" borderId="40" xfId="51" applyNumberFormat="1" applyFont="1" applyBorder="1" applyAlignment="1">
      <alignment horizontal="center"/>
    </xf>
    <xf numFmtId="164" fontId="15" fillId="0" borderId="37" xfId="51" applyFont="1" applyBorder="1"/>
    <xf numFmtId="164" fontId="15" fillId="0" borderId="49" xfId="51" applyFont="1" applyBorder="1"/>
    <xf numFmtId="164" fontId="15" fillId="0" borderId="41" xfId="51" applyFont="1" applyBorder="1"/>
    <xf numFmtId="164" fontId="15" fillId="0" borderId="0" xfId="51" applyFont="1"/>
    <xf numFmtId="166" fontId="6" fillId="0" borderId="48" xfId="51" applyNumberFormat="1" applyFont="1" applyBorder="1"/>
    <xf numFmtId="166" fontId="6" fillId="0" borderId="38" xfId="51" applyNumberFormat="1" applyFont="1" applyBorder="1"/>
    <xf numFmtId="164" fontId="6" fillId="0" borderId="42" xfId="51" applyFont="1" applyBorder="1" applyAlignment="1">
      <alignment horizontal="left"/>
    </xf>
    <xf numFmtId="166" fontId="6" fillId="0" borderId="46" xfId="51" applyNumberFormat="1" applyFont="1" applyBorder="1"/>
    <xf numFmtId="166" fontId="6" fillId="0" borderId="43" xfId="51" applyNumberFormat="1" applyFont="1" applyBorder="1"/>
    <xf numFmtId="186" fontId="6" fillId="0" borderId="0" xfId="51" applyNumberFormat="1" applyFont="1"/>
    <xf numFmtId="164" fontId="15" fillId="0" borderId="0" xfId="51" applyFont="1" applyAlignment="1">
      <alignment horizontal="left"/>
    </xf>
    <xf numFmtId="164" fontId="15" fillId="0" borderId="0" xfId="51" quotePrefix="1" applyFont="1" applyAlignment="1">
      <alignment horizontal="left"/>
    </xf>
    <xf numFmtId="164" fontId="3" fillId="0" borderId="0" xfId="51" applyFont="1" applyAlignment="1"/>
    <xf numFmtId="164" fontId="4" fillId="0" borderId="0" xfId="51" applyFont="1" applyAlignment="1"/>
    <xf numFmtId="164" fontId="6" fillId="0" borderId="46" xfId="51" applyFont="1" applyBorder="1" applyAlignment="1">
      <alignment horizontal="center"/>
    </xf>
    <xf numFmtId="49" fontId="6" fillId="0" borderId="43" xfId="51" applyNumberFormat="1" applyFont="1" applyBorder="1" applyAlignment="1">
      <alignment horizontal="center"/>
    </xf>
    <xf numFmtId="38" fontId="6" fillId="0" borderId="48" xfId="51" applyNumberFormat="1" applyFont="1" applyBorder="1" applyAlignment="1" applyProtection="1">
      <alignment horizontal="left"/>
    </xf>
    <xf numFmtId="164" fontId="6" fillId="0" borderId="49" xfId="51" applyFont="1" applyBorder="1"/>
    <xf numFmtId="164" fontId="6" fillId="0" borderId="46" xfId="51" applyFont="1" applyBorder="1" applyAlignment="1">
      <alignment horizontal="left"/>
    </xf>
    <xf numFmtId="164" fontId="2" fillId="0" borderId="0" xfId="51" quotePrefix="1" applyFont="1" applyFill="1" applyBorder="1" applyAlignment="1">
      <alignment vertical="top"/>
    </xf>
    <xf numFmtId="164" fontId="3" fillId="0" borderId="0" xfId="51" applyFont="1" applyAlignment="1">
      <alignment horizontal="center"/>
    </xf>
    <xf numFmtId="164" fontId="6" fillId="0" borderId="47" xfId="51" applyFont="1" applyBorder="1" applyAlignment="1">
      <alignment horizontal="center"/>
    </xf>
    <xf numFmtId="169" fontId="6" fillId="0" borderId="0" xfId="51" applyNumberFormat="1" applyFont="1" applyBorder="1" applyAlignment="1">
      <alignment horizontal="center"/>
    </xf>
    <xf numFmtId="164" fontId="6" fillId="0" borderId="36" xfId="51" applyFont="1" applyBorder="1" applyAlignment="1">
      <alignment horizontal="left"/>
    </xf>
    <xf numFmtId="166" fontId="6" fillId="0" borderId="36" xfId="51" applyNumberFormat="1" applyFont="1" applyBorder="1"/>
    <xf numFmtId="164" fontId="6" fillId="0" borderId="40" xfId="51" applyFont="1" applyBorder="1"/>
    <xf numFmtId="164" fontId="6" fillId="0" borderId="37" xfId="51" applyFont="1" applyBorder="1" applyAlignment="1">
      <alignment horizontal="left"/>
    </xf>
    <xf numFmtId="166" fontId="6" fillId="0" borderId="37" xfId="51" applyNumberFormat="1" applyFont="1" applyBorder="1"/>
    <xf numFmtId="166" fontId="6" fillId="0" borderId="42" xfId="51" applyNumberFormat="1" applyFont="1" applyBorder="1"/>
    <xf numFmtId="164" fontId="6" fillId="0" borderId="43" xfId="51" applyFont="1" applyBorder="1"/>
    <xf numFmtId="165" fontId="2" fillId="0" borderId="0" xfId="51" applyNumberFormat="1" applyFont="1" applyProtection="1"/>
    <xf numFmtId="164" fontId="2" fillId="0" borderId="0" xfId="51" quotePrefix="1" applyFont="1"/>
    <xf numFmtId="38" fontId="2" fillId="0" borderId="0" xfId="51" applyNumberFormat="1" applyFont="1"/>
    <xf numFmtId="38" fontId="2" fillId="0" borderId="0" xfId="51" quotePrefix="1" applyNumberFormat="1" applyFont="1" applyAlignment="1"/>
    <xf numFmtId="169" fontId="2" fillId="0" borderId="0" xfId="51" applyNumberFormat="1" applyFont="1"/>
    <xf numFmtId="38" fontId="2" fillId="0" borderId="0" xfId="51" applyNumberFormat="1" applyFont="1" applyAlignment="1"/>
    <xf numFmtId="38" fontId="42" fillId="0" borderId="0" xfId="51" applyNumberFormat="1" applyFont="1" applyAlignment="1"/>
    <xf numFmtId="38" fontId="2" fillId="0" borderId="0" xfId="51" applyNumberFormat="1" applyFont="1" applyAlignment="1">
      <alignment horizontal="center"/>
    </xf>
    <xf numFmtId="164" fontId="2" fillId="0" borderId="36" xfId="51" applyFont="1" applyBorder="1"/>
    <xf numFmtId="49" fontId="2" fillId="0" borderId="42" xfId="51" applyNumberFormat="1" applyFont="1" applyBorder="1" applyAlignment="1">
      <alignment horizontal="center"/>
    </xf>
    <xf numFmtId="49" fontId="2" fillId="0" borderId="43" xfId="51" applyNumberFormat="1" applyFont="1" applyBorder="1" applyAlignment="1">
      <alignment horizontal="center"/>
    </xf>
    <xf numFmtId="164" fontId="2" fillId="0" borderId="37" xfId="51" applyFont="1" applyBorder="1"/>
    <xf numFmtId="38" fontId="2" fillId="0" borderId="36" xfId="51" applyNumberFormat="1" applyFont="1" applyBorder="1"/>
    <xf numFmtId="38" fontId="2" fillId="0" borderId="40" xfId="51" applyNumberFormat="1" applyFont="1" applyBorder="1"/>
    <xf numFmtId="38" fontId="2" fillId="0" borderId="37" xfId="51" applyNumberFormat="1" applyFont="1" applyBorder="1"/>
    <xf numFmtId="38" fontId="2" fillId="0" borderId="38" xfId="51" applyNumberFormat="1" applyFont="1" applyBorder="1"/>
    <xf numFmtId="164" fontId="2" fillId="0" borderId="48" xfId="51" quotePrefix="1" applyFont="1" applyBorder="1" applyAlignment="1">
      <alignment horizontal="center"/>
    </xf>
    <xf numFmtId="38" fontId="2" fillId="0" borderId="37" xfId="51" applyNumberFormat="1" applyFont="1" applyBorder="1" applyAlignment="1">
      <alignment horizontal="center"/>
    </xf>
    <xf numFmtId="38" fontId="2" fillId="0" borderId="38" xfId="51" applyNumberFormat="1" applyFont="1" applyBorder="1" applyAlignment="1">
      <alignment horizontal="center"/>
    </xf>
    <xf numFmtId="38" fontId="2" fillId="0" borderId="37" xfId="51" quotePrefix="1" applyNumberFormat="1" applyFont="1" applyBorder="1" applyAlignment="1">
      <alignment horizontal="center"/>
    </xf>
    <xf numFmtId="169" fontId="2" fillId="0" borderId="38" xfId="51" applyNumberFormat="1" applyFont="1" applyBorder="1" applyAlignment="1">
      <alignment horizontal="center"/>
    </xf>
    <xf numFmtId="38" fontId="2" fillId="0" borderId="39" xfId="51" applyNumberFormat="1" applyFont="1" applyBorder="1"/>
    <xf numFmtId="169" fontId="2" fillId="0" borderId="41" xfId="51" applyNumberFormat="1" applyFont="1" applyBorder="1" applyAlignment="1">
      <alignment horizontal="center"/>
    </xf>
    <xf numFmtId="164" fontId="2" fillId="0" borderId="47" xfId="51" applyFont="1" applyBorder="1"/>
    <xf numFmtId="38" fontId="2" fillId="0" borderId="51" xfId="51" applyNumberFormat="1" applyFont="1" applyBorder="1"/>
    <xf numFmtId="38" fontId="2" fillId="0" borderId="52" xfId="51" applyNumberFormat="1" applyFont="1" applyBorder="1"/>
    <xf numFmtId="38" fontId="2" fillId="0" borderId="53" xfId="51" applyNumberFormat="1" applyFont="1" applyBorder="1"/>
    <xf numFmtId="164" fontId="8" fillId="0" borderId="48" xfId="51" quotePrefix="1" applyFont="1" applyBorder="1" applyAlignment="1">
      <alignment horizontal="left"/>
    </xf>
    <xf numFmtId="167" fontId="8" fillId="0" borderId="37" xfId="51" applyNumberFormat="1" applyFont="1" applyBorder="1"/>
    <xf numFmtId="167" fontId="8" fillId="0" borderId="0" xfId="51" applyNumberFormat="1" applyFont="1" applyBorder="1"/>
    <xf numFmtId="169" fontId="2" fillId="0" borderId="38" xfId="51" applyNumberFormat="1" applyFont="1" applyBorder="1" applyProtection="1"/>
    <xf numFmtId="167" fontId="8" fillId="0" borderId="38" xfId="51" applyNumberFormat="1" applyFont="1" applyBorder="1"/>
    <xf numFmtId="164" fontId="2" fillId="0" borderId="48" xfId="51" applyFont="1" applyBorder="1"/>
    <xf numFmtId="167" fontId="2" fillId="0" borderId="37" xfId="51" applyNumberFormat="1" applyFont="1" applyBorder="1"/>
    <xf numFmtId="167" fontId="2" fillId="0" borderId="0" xfId="51" applyNumberFormat="1" applyFont="1" applyBorder="1"/>
    <xf numFmtId="167" fontId="2" fillId="0" borderId="38" xfId="51" applyNumberFormat="1" applyFont="1" applyBorder="1"/>
    <xf numFmtId="38" fontId="2" fillId="0" borderId="48" xfId="51" applyNumberFormat="1" applyFont="1" applyBorder="1" applyAlignment="1" applyProtection="1">
      <alignment horizontal="left"/>
    </xf>
    <xf numFmtId="164" fontId="8" fillId="0" borderId="48" xfId="51" applyFont="1" applyBorder="1" applyAlignment="1">
      <alignment horizontal="left"/>
    </xf>
    <xf numFmtId="169" fontId="8" fillId="0" borderId="0" xfId="51" applyNumberFormat="1" applyFont="1" applyBorder="1" applyProtection="1"/>
    <xf numFmtId="169" fontId="8" fillId="0" borderId="38" xfId="51" applyNumberFormat="1" applyFont="1" applyBorder="1" applyProtection="1"/>
    <xf numFmtId="164" fontId="2" fillId="0" borderId="48" xfId="51" applyFont="1" applyBorder="1" applyAlignment="1">
      <alignment horizontal="left"/>
    </xf>
    <xf numFmtId="169" fontId="2" fillId="0" borderId="0" xfId="51" applyNumberFormat="1" applyFont="1" applyBorder="1" applyProtection="1"/>
    <xf numFmtId="167" fontId="8" fillId="0" borderId="37" xfId="51" applyNumberFormat="1" applyFont="1" applyFill="1" applyBorder="1"/>
    <xf numFmtId="164" fontId="2" fillId="0" borderId="46" xfId="51" applyFont="1" applyBorder="1" applyAlignment="1">
      <alignment horizontal="left"/>
    </xf>
    <xf numFmtId="170" fontId="2" fillId="0" borderId="42" xfId="36" applyNumberFormat="1" applyFont="1" applyBorder="1"/>
    <xf numFmtId="170" fontId="2" fillId="0" borderId="29" xfId="36" applyNumberFormat="1" applyFont="1" applyBorder="1"/>
    <xf numFmtId="170" fontId="2" fillId="0" borderId="43" xfId="36" applyNumberFormat="1" applyFont="1" applyBorder="1"/>
    <xf numFmtId="164" fontId="2" fillId="0" borderId="0" xfId="51" applyFont="1" applyBorder="1" applyAlignment="1">
      <alignment horizontal="left"/>
    </xf>
    <xf numFmtId="170" fontId="2" fillId="0" borderId="0" xfId="36" applyNumberFormat="1" applyFont="1" applyBorder="1"/>
    <xf numFmtId="38" fontId="2" fillId="0" borderId="0" xfId="51" applyNumberFormat="1" applyFont="1" applyBorder="1"/>
    <xf numFmtId="164" fontId="2" fillId="0" borderId="0" xfId="51" applyFont="1" applyBorder="1"/>
    <xf numFmtId="164" fontId="2" fillId="0" borderId="0" xfId="51" applyFont="1" applyAlignment="1">
      <alignment horizontal="left"/>
    </xf>
    <xf numFmtId="186" fontId="2" fillId="0" borderId="0" xfId="51" applyNumberFormat="1" applyFont="1" applyAlignment="1">
      <alignment horizontal="left"/>
    </xf>
    <xf numFmtId="164" fontId="3" fillId="0" borderId="0" xfId="51" applyFont="1" applyFill="1" applyAlignment="1">
      <alignment horizontal="center"/>
    </xf>
    <xf numFmtId="164" fontId="4" fillId="0" borderId="0" xfId="51" applyFont="1" applyFill="1" applyAlignment="1">
      <alignment horizontal="center"/>
    </xf>
    <xf numFmtId="38" fontId="2" fillId="0" borderId="0" xfId="51" applyNumberFormat="1" applyFont="1" applyFill="1" applyAlignment="1">
      <alignment horizontal="center"/>
    </xf>
    <xf numFmtId="164" fontId="2" fillId="0" borderId="38" xfId="51" applyFont="1" applyBorder="1"/>
    <xf numFmtId="164" fontId="2" fillId="0" borderId="46" xfId="51" applyFont="1" applyBorder="1" applyAlignment="1">
      <alignment horizontal="center"/>
    </xf>
    <xf numFmtId="38" fontId="2" fillId="0" borderId="48" xfId="51" applyNumberFormat="1" applyFont="1" applyBorder="1"/>
    <xf numFmtId="164" fontId="2" fillId="0" borderId="40" xfId="51" applyFont="1" applyBorder="1"/>
    <xf numFmtId="38" fontId="2" fillId="0" borderId="48" xfId="51" applyNumberFormat="1" applyFont="1" applyBorder="1" applyAlignment="1">
      <alignment horizontal="center"/>
    </xf>
    <xf numFmtId="167" fontId="2" fillId="0" borderId="37" xfId="51" applyNumberFormat="1" applyFont="1" applyFill="1" applyBorder="1" applyAlignment="1">
      <alignment horizontal="center" vertical="center" wrapText="1"/>
    </xf>
    <xf numFmtId="167" fontId="2" fillId="0" borderId="38" xfId="51" applyNumberFormat="1" applyFont="1" applyFill="1" applyBorder="1" applyAlignment="1">
      <alignment horizontal="center" vertical="center" wrapText="1"/>
    </xf>
    <xf numFmtId="169" fontId="2" fillId="0" borderId="48" xfId="51" applyNumberFormat="1" applyFont="1" applyBorder="1" applyAlignment="1">
      <alignment horizontal="center"/>
    </xf>
    <xf numFmtId="164" fontId="2" fillId="0" borderId="37" xfId="51" applyFont="1" applyBorder="1" applyAlignment="1">
      <alignment horizontal="center"/>
    </xf>
    <xf numFmtId="164" fontId="2" fillId="0" borderId="38" xfId="51" applyFont="1" applyBorder="1" applyAlignment="1">
      <alignment horizontal="center"/>
    </xf>
    <xf numFmtId="164" fontId="2" fillId="0" borderId="41" xfId="51" applyFont="1" applyBorder="1"/>
    <xf numFmtId="167" fontId="2" fillId="0" borderId="48" xfId="51" applyNumberFormat="1" applyFont="1" applyBorder="1"/>
    <xf numFmtId="164" fontId="2" fillId="0" borderId="39" xfId="51" applyFont="1" applyBorder="1" applyAlignment="1">
      <alignment horizontal="center"/>
    </xf>
    <xf numFmtId="38" fontId="2" fillId="0" borderId="47" xfId="51" applyNumberFormat="1" applyFont="1" applyBorder="1" applyAlignment="1" applyProtection="1">
      <alignment horizontal="left"/>
    </xf>
    <xf numFmtId="167" fontId="2" fillId="0" borderId="40" xfId="51" applyNumberFormat="1" applyFont="1" applyBorder="1"/>
    <xf numFmtId="167" fontId="2" fillId="0" borderId="47" xfId="51" applyNumberFormat="1" applyFont="1" applyBorder="1"/>
    <xf numFmtId="167" fontId="2" fillId="0" borderId="36" xfId="51" applyNumberFormat="1" applyFont="1" applyBorder="1"/>
    <xf numFmtId="38" fontId="2" fillId="0" borderId="42" xfId="36" applyNumberFormat="1" applyFont="1" applyBorder="1"/>
    <xf numFmtId="170" fontId="2" fillId="0" borderId="46" xfId="36" applyNumberFormat="1" applyFont="1" applyBorder="1"/>
    <xf numFmtId="164" fontId="3" fillId="0" borderId="46" xfId="51" applyNumberFormat="1" applyFont="1" applyFill="1" applyBorder="1" applyAlignment="1" applyProtection="1">
      <alignment horizontal="center"/>
    </xf>
    <xf numFmtId="49" fontId="6" fillId="0" borderId="17" xfId="51" applyNumberFormat="1" applyFont="1" applyBorder="1" applyAlignment="1">
      <alignment horizontal="left"/>
    </xf>
    <xf numFmtId="164" fontId="6" fillId="0" borderId="18" xfId="51" applyFont="1" applyBorder="1"/>
    <xf numFmtId="164" fontId="6" fillId="0" borderId="10" xfId="51" quotePrefix="1" applyFont="1" applyBorder="1"/>
    <xf numFmtId="164" fontId="6" fillId="0" borderId="11" xfId="51" applyFont="1" applyBorder="1"/>
    <xf numFmtId="164" fontId="6" fillId="0" borderId="54" xfId="51" applyFont="1" applyBorder="1"/>
    <xf numFmtId="164" fontId="6" fillId="0" borderId="32" xfId="51" applyFont="1" applyBorder="1"/>
    <xf numFmtId="164" fontId="6" fillId="0" borderId="55" xfId="51" applyFont="1" applyBorder="1" applyAlignment="1">
      <alignment horizontal="center"/>
    </xf>
    <xf numFmtId="164" fontId="6" fillId="0" borderId="11" xfId="51" applyFont="1" applyBorder="1" applyAlignment="1">
      <alignment horizontal="center"/>
    </xf>
    <xf numFmtId="164" fontId="6" fillId="0" borderId="0" xfId="51" applyFont="1" applyBorder="1" applyAlignment="1">
      <alignment horizontal="left"/>
    </xf>
    <xf numFmtId="164" fontId="6" fillId="0" borderId="55" xfId="51" applyFont="1" applyBorder="1"/>
    <xf numFmtId="164" fontId="6" fillId="0" borderId="56" xfId="51" applyFont="1" applyBorder="1"/>
    <xf numFmtId="164" fontId="6" fillId="0" borderId="57" xfId="51" applyFont="1" applyBorder="1" applyAlignment="1">
      <alignment horizontal="center"/>
    </xf>
    <xf numFmtId="164" fontId="6" fillId="0" borderId="25" xfId="51" applyFont="1" applyBorder="1" applyAlignment="1">
      <alignment horizontal="center"/>
    </xf>
    <xf numFmtId="164" fontId="6" fillId="0" borderId="58" xfId="51" applyFont="1" applyBorder="1" applyAlignment="1">
      <alignment horizontal="center"/>
    </xf>
    <xf numFmtId="166" fontId="6" fillId="0" borderId="55" xfId="51" applyNumberFormat="1" applyFont="1" applyBorder="1"/>
    <xf numFmtId="166" fontId="6" fillId="0" borderId="59" xfId="51" applyNumberFormat="1" applyFont="1" applyBorder="1"/>
    <xf numFmtId="166" fontId="6" fillId="0" borderId="10" xfId="51" applyNumberFormat="1" applyFont="1" applyFill="1" applyBorder="1"/>
    <xf numFmtId="164" fontId="6" fillId="0" borderId="59" xfId="51" applyFont="1" applyBorder="1"/>
    <xf numFmtId="164" fontId="6" fillId="0" borderId="39" xfId="51" applyFont="1" applyBorder="1" applyAlignment="1">
      <alignment horizontal="left"/>
    </xf>
    <xf numFmtId="166" fontId="6" fillId="0" borderId="60" xfId="51" applyNumberFormat="1" applyFont="1" applyBorder="1"/>
    <xf numFmtId="166" fontId="6" fillId="0" borderId="14" xfId="51" applyNumberFormat="1" applyFont="1" applyBorder="1"/>
    <xf numFmtId="166" fontId="6" fillId="0" borderId="61" xfId="51" applyNumberFormat="1" applyFont="1" applyBorder="1"/>
    <xf numFmtId="164" fontId="17" fillId="0" borderId="0" xfId="51" applyFont="1"/>
    <xf numFmtId="166" fontId="6" fillId="0" borderId="0" xfId="51" applyNumberFormat="1" applyFont="1"/>
    <xf numFmtId="164" fontId="6" fillId="0" borderId="0" xfId="51" applyFont="1" applyAlignment="1">
      <alignment horizontal="left"/>
    </xf>
    <xf numFmtId="165" fontId="3" fillId="0" borderId="46" xfId="53" applyNumberFormat="1" applyFont="1" applyFill="1" applyBorder="1" applyAlignment="1" applyProtection="1">
      <alignment horizontal="center"/>
    </xf>
    <xf numFmtId="0" fontId="3" fillId="0" borderId="0" xfId="53" applyFont="1" applyFill="1" applyAlignment="1">
      <alignment horizontal="center"/>
    </xf>
    <xf numFmtId="0" fontId="4" fillId="0" borderId="0" xfId="53" applyFont="1" applyFill="1" applyAlignment="1">
      <alignment horizontal="center"/>
    </xf>
    <xf numFmtId="0" fontId="43" fillId="0" borderId="0" xfId="53" applyFont="1" applyFill="1" applyAlignment="1">
      <alignment horizontal="center"/>
    </xf>
    <xf numFmtId="0" fontId="6" fillId="0" borderId="0" xfId="53" applyFont="1" applyFill="1" applyAlignment="1">
      <alignment horizontal="center"/>
    </xf>
    <xf numFmtId="0" fontId="6" fillId="0" borderId="0" xfId="53" applyFont="1" applyFill="1" applyBorder="1" applyAlignment="1">
      <alignment horizontal="center"/>
    </xf>
    <xf numFmtId="0" fontId="6" fillId="25" borderId="42" xfId="53" applyFont="1" applyFill="1" applyBorder="1" applyAlignment="1"/>
    <xf numFmtId="0" fontId="6" fillId="25" borderId="29" xfId="53" applyFont="1" applyFill="1" applyBorder="1" applyAlignment="1"/>
    <xf numFmtId="0" fontId="6" fillId="0" borderId="0" xfId="53" applyFont="1" applyFill="1" applyBorder="1" applyAlignment="1"/>
    <xf numFmtId="0" fontId="6" fillId="0" borderId="29" xfId="53" applyFont="1" applyFill="1" applyBorder="1" applyAlignment="1"/>
    <xf numFmtId="0" fontId="6" fillId="0" borderId="47" xfId="53" applyFont="1" applyFill="1" applyBorder="1"/>
    <xf numFmtId="0" fontId="6" fillId="0" borderId="46" xfId="53" applyFont="1" applyFill="1" applyBorder="1" applyAlignment="1">
      <alignment horizontal="center"/>
    </xf>
    <xf numFmtId="49" fontId="6" fillId="0" borderId="49" xfId="53" applyNumberFormat="1" applyFont="1" applyFill="1" applyBorder="1" applyAlignment="1">
      <alignment horizontal="center"/>
    </xf>
    <xf numFmtId="0" fontId="6" fillId="0" borderId="37" xfId="53" applyFont="1" applyFill="1" applyBorder="1"/>
    <xf numFmtId="0" fontId="6" fillId="0" borderId="36" xfId="53" applyFont="1" applyFill="1" applyBorder="1" applyAlignment="1">
      <alignment horizontal="center" vertical="center"/>
    </xf>
    <xf numFmtId="0" fontId="6" fillId="0" borderId="40" xfId="53" quotePrefix="1" applyFont="1" applyFill="1" applyBorder="1" applyAlignment="1">
      <alignment horizontal="center" vertical="center"/>
    </xf>
    <xf numFmtId="49" fontId="6" fillId="0" borderId="48" xfId="53" applyNumberFormat="1" applyFont="1" applyFill="1" applyBorder="1" applyAlignment="1">
      <alignment horizontal="center"/>
    </xf>
    <xf numFmtId="0" fontId="6" fillId="0" borderId="48" xfId="53" applyFont="1" applyFill="1" applyBorder="1"/>
    <xf numFmtId="0" fontId="6" fillId="0" borderId="37" xfId="53" applyFont="1" applyFill="1" applyBorder="1" applyAlignment="1">
      <alignment horizontal="center" vertical="center"/>
    </xf>
    <xf numFmtId="0" fontId="6" fillId="0" borderId="38" xfId="53" applyFont="1" applyFill="1" applyBorder="1" applyAlignment="1">
      <alignment horizontal="center" vertical="center"/>
    </xf>
    <xf numFmtId="38" fontId="6" fillId="0" borderId="37" xfId="53" applyNumberFormat="1" applyFont="1" applyFill="1" applyBorder="1" applyAlignment="1" applyProtection="1">
      <alignment horizontal="left"/>
    </xf>
    <xf numFmtId="167" fontId="6" fillId="0" borderId="48" xfId="53" applyNumberFormat="1" applyFont="1" applyFill="1" applyBorder="1"/>
    <xf numFmtId="170" fontId="6" fillId="0" borderId="37" xfId="36" applyNumberFormat="1" applyFont="1" applyFill="1" applyBorder="1" applyAlignment="1" applyProtection="1">
      <alignment horizontal="right"/>
    </xf>
    <xf numFmtId="187" fontId="6" fillId="0" borderId="38" xfId="66" applyNumberFormat="1" applyFont="1" applyFill="1" applyBorder="1" applyAlignment="1" applyProtection="1">
      <alignment horizontal="right"/>
    </xf>
    <xf numFmtId="168" fontId="6" fillId="0" borderId="48" xfId="53" applyNumberFormat="1" applyFont="1" applyFill="1" applyBorder="1"/>
    <xf numFmtId="168" fontId="6" fillId="0" borderId="0" xfId="53" applyNumberFormat="1" applyFont="1"/>
    <xf numFmtId="0" fontId="6" fillId="0" borderId="49" xfId="53" applyFont="1" applyFill="1" applyBorder="1"/>
    <xf numFmtId="164" fontId="6" fillId="0" borderId="39" xfId="59" applyNumberFormat="1" applyFont="1" applyFill="1" applyBorder="1" applyAlignment="1" applyProtection="1">
      <alignment horizontal="right"/>
    </xf>
    <xf numFmtId="164" fontId="6" fillId="0" borderId="41" xfId="59" applyNumberFormat="1" applyFont="1" applyFill="1" applyBorder="1" applyAlignment="1" applyProtection="1">
      <alignment horizontal="right"/>
    </xf>
    <xf numFmtId="168" fontId="6" fillId="0" borderId="49" xfId="53" applyNumberFormat="1" applyFont="1" applyFill="1" applyBorder="1"/>
    <xf numFmtId="0" fontId="6" fillId="0" borderId="46" xfId="53" applyFont="1" applyFill="1" applyBorder="1"/>
    <xf numFmtId="170" fontId="6" fillId="0" borderId="46" xfId="59" applyNumberFormat="1" applyFont="1" applyFill="1" applyBorder="1" applyAlignment="1" applyProtection="1">
      <alignment horizontal="right"/>
    </xf>
    <xf numFmtId="170" fontId="6" fillId="0" borderId="42" xfId="59" applyNumberFormat="1" applyFont="1" applyFill="1" applyBorder="1" applyAlignment="1" applyProtection="1">
      <alignment horizontal="right"/>
    </xf>
    <xf numFmtId="187" fontId="6" fillId="0" borderId="43" xfId="66" applyNumberFormat="1" applyFont="1" applyFill="1" applyBorder="1" applyAlignment="1" applyProtection="1">
      <alignment horizontal="right"/>
    </xf>
    <xf numFmtId="168" fontId="6" fillId="0" borderId="46" xfId="53" applyNumberFormat="1" applyFont="1" applyFill="1" applyBorder="1"/>
    <xf numFmtId="187" fontId="6" fillId="0" borderId="46" xfId="66" applyNumberFormat="1" applyFont="1" applyFill="1" applyBorder="1" applyAlignment="1" applyProtection="1">
      <alignment horizontal="right"/>
    </xf>
    <xf numFmtId="0" fontId="6" fillId="0" borderId="42" xfId="53" applyFont="1" applyFill="1" applyBorder="1" applyAlignment="1"/>
    <xf numFmtId="170" fontId="6" fillId="0" borderId="46" xfId="36" applyNumberFormat="1" applyFont="1" applyFill="1" applyBorder="1" applyAlignment="1" applyProtection="1">
      <alignment horizontal="right"/>
    </xf>
    <xf numFmtId="0" fontId="6" fillId="0" borderId="42" xfId="53" applyFont="1" applyFill="1" applyBorder="1" applyAlignment="1">
      <alignment horizontal="center" vertical="center"/>
    </xf>
    <xf numFmtId="0" fontId="6" fillId="0" borderId="43" xfId="53" applyFont="1" applyFill="1" applyBorder="1" applyAlignment="1">
      <alignment horizontal="center" vertical="center"/>
    </xf>
    <xf numFmtId="0" fontId="6" fillId="0" borderId="0" xfId="53" applyFont="1" applyFill="1" applyAlignment="1"/>
    <xf numFmtId="0" fontId="6" fillId="0" borderId="0" xfId="53" applyFont="1" applyFill="1" applyBorder="1"/>
    <xf numFmtId="170" fontId="6" fillId="0" borderId="0" xfId="59" applyNumberFormat="1" applyFont="1" applyFill="1" applyBorder="1" applyAlignment="1" applyProtection="1">
      <alignment horizontal="right"/>
    </xf>
    <xf numFmtId="187" fontId="6" fillId="0" borderId="0" xfId="66" applyNumberFormat="1" applyFont="1" applyFill="1" applyBorder="1" applyAlignment="1" applyProtection="1">
      <alignment horizontal="right"/>
    </xf>
    <xf numFmtId="168" fontId="6" fillId="0" borderId="0" xfId="53" applyNumberFormat="1" applyFont="1" applyFill="1" applyBorder="1"/>
    <xf numFmtId="187" fontId="6" fillId="0" borderId="0" xfId="66" applyNumberFormat="1" applyFont="1" applyFill="1"/>
    <xf numFmtId="170" fontId="6" fillId="0" borderId="0" xfId="53" applyNumberFormat="1" applyFont="1" applyFill="1"/>
    <xf numFmtId="3" fontId="6" fillId="0" borderId="0" xfId="53" applyNumberFormat="1" applyFont="1" applyFill="1"/>
    <xf numFmtId="0" fontId="18" fillId="0" borderId="46" xfId="53" applyFont="1" applyFill="1" applyBorder="1" applyAlignment="1">
      <alignment wrapText="1"/>
    </xf>
    <xf numFmtId="170" fontId="6" fillId="0" borderId="42" xfId="53" applyNumberFormat="1" applyFont="1" applyFill="1" applyBorder="1"/>
    <xf numFmtId="170" fontId="6" fillId="0" borderId="43" xfId="53" applyNumberFormat="1" applyFont="1" applyFill="1" applyBorder="1"/>
    <xf numFmtId="170" fontId="6" fillId="0" borderId="46" xfId="53" applyNumberFormat="1" applyFont="1" applyFill="1" applyBorder="1"/>
    <xf numFmtId="171" fontId="8" fillId="0" borderId="0" xfId="53" applyNumberFormat="1" applyFont="1" applyFill="1" applyBorder="1" applyProtection="1"/>
    <xf numFmtId="0" fontId="6" fillId="25" borderId="0" xfId="53" applyFont="1" applyFill="1"/>
    <xf numFmtId="164" fontId="2" fillId="0" borderId="11" xfId="51" applyFont="1" applyFill="1" applyBorder="1" applyProtection="1"/>
    <xf numFmtId="164" fontId="8" fillId="0" borderId="11" xfId="51" applyFont="1" applyFill="1" applyBorder="1" applyProtection="1"/>
    <xf numFmtId="164" fontId="2" fillId="0" borderId="14" xfId="51" applyFont="1" applyFill="1" applyBorder="1" applyProtection="1"/>
    <xf numFmtId="169" fontId="7" fillId="0" borderId="17" xfId="51" applyNumberFormat="1" applyFont="1" applyFill="1" applyBorder="1" applyAlignment="1" applyProtection="1">
      <alignment horizontal="right" vertical="center"/>
    </xf>
    <xf numFmtId="38" fontId="7" fillId="0" borderId="17" xfId="51" applyNumberFormat="1" applyFont="1" applyFill="1" applyBorder="1" applyAlignment="1" applyProtection="1">
      <alignment horizontal="right" vertical="center"/>
    </xf>
    <xf numFmtId="166" fontId="2" fillId="0" borderId="13" xfId="51" applyNumberFormat="1" applyFont="1" applyFill="1" applyBorder="1" applyProtection="1"/>
    <xf numFmtId="3" fontId="2" fillId="0" borderId="0" xfId="51" applyNumberFormat="1" applyFont="1" applyFill="1" applyBorder="1" applyAlignment="1" applyProtection="1">
      <alignment vertical="center"/>
    </xf>
    <xf numFmtId="167" fontId="2" fillId="0" borderId="10" xfId="51" quotePrefix="1" applyNumberFormat="1" applyFont="1" applyFill="1" applyBorder="1" applyAlignment="1" applyProtection="1">
      <alignment vertical="center"/>
    </xf>
    <xf numFmtId="164" fontId="2" fillId="0" borderId="0" xfId="51" applyFont="1" applyBorder="1" applyAlignment="1">
      <alignment vertical="center"/>
    </xf>
    <xf numFmtId="166" fontId="2" fillId="0" borderId="0" xfId="51" applyNumberFormat="1" applyFont="1" applyBorder="1" applyAlignment="1">
      <alignment vertical="center"/>
    </xf>
    <xf numFmtId="167" fontId="2" fillId="0" borderId="62" xfId="51" applyNumberFormat="1" applyFont="1" applyFill="1" applyBorder="1" applyAlignment="1" applyProtection="1">
      <alignment vertical="center"/>
    </xf>
    <xf numFmtId="0" fontId="2" fillId="0" borderId="0" xfId="0" quotePrefix="1" applyFont="1" applyBorder="1" applyAlignment="1"/>
    <xf numFmtId="0" fontId="2" fillId="0" borderId="0" xfId="0" applyFont="1" applyBorder="1" applyAlignment="1"/>
    <xf numFmtId="0" fontId="2" fillId="0" borderId="0" xfId="0" applyFont="1" applyFill="1" applyBorder="1" applyAlignment="1"/>
    <xf numFmtId="167" fontId="6" fillId="0" borderId="36" xfId="0" applyNumberFormat="1" applyFont="1" applyBorder="1" applyProtection="1"/>
    <xf numFmtId="169" fontId="6" fillId="0" borderId="27" xfId="0" applyNumberFormat="1" applyFont="1" applyBorder="1" applyProtection="1"/>
    <xf numFmtId="3" fontId="6" fillId="0" borderId="40" xfId="0" applyNumberFormat="1" applyFont="1" applyBorder="1"/>
    <xf numFmtId="167" fontId="6" fillId="0" borderId="37" xfId="0" applyNumberFormat="1" applyFont="1" applyBorder="1" applyProtection="1"/>
    <xf numFmtId="169" fontId="6" fillId="0" borderId="0" xfId="0" applyNumberFormat="1" applyFont="1" applyBorder="1" applyProtection="1"/>
    <xf numFmtId="3" fontId="6" fillId="0" borderId="38" xfId="0" applyNumberFormat="1" applyFont="1" applyBorder="1"/>
    <xf numFmtId="38" fontId="45" fillId="0" borderId="37" xfId="51" applyNumberFormat="1" applyFont="1" applyFill="1" applyBorder="1" applyProtection="1"/>
    <xf numFmtId="169" fontId="45" fillId="0" borderId="0" xfId="51" applyNumberFormat="1" applyFont="1" applyFill="1" applyBorder="1" applyProtection="1"/>
    <xf numFmtId="37" fontId="45" fillId="0" borderId="38" xfId="51" applyNumberFormat="1" applyFont="1" applyFill="1" applyBorder="1" applyProtection="1"/>
    <xf numFmtId="167" fontId="6" fillId="0" borderId="42" xfId="0" applyNumberFormat="1" applyFont="1" applyBorder="1" applyProtection="1"/>
    <xf numFmtId="169" fontId="6" fillId="0" borderId="29" xfId="0" applyNumberFormat="1" applyFont="1" applyBorder="1" applyProtection="1"/>
    <xf numFmtId="3" fontId="6" fillId="0" borderId="29" xfId="0" applyNumberFormat="1" applyFont="1" applyBorder="1"/>
    <xf numFmtId="170" fontId="6" fillId="0" borderId="42" xfId="0" applyNumberFormat="1" applyFont="1" applyBorder="1"/>
    <xf numFmtId="166" fontId="6" fillId="0" borderId="48" xfId="0" applyNumberFormat="1" applyFont="1" applyBorder="1"/>
    <xf numFmtId="166" fontId="6" fillId="0" borderId="46" xfId="0" applyNumberFormat="1" applyFont="1" applyBorder="1"/>
    <xf numFmtId="0" fontId="6" fillId="0" borderId="46" xfId="51" applyNumberFormat="1" applyFont="1" applyBorder="1" applyAlignment="1">
      <alignment horizontal="center"/>
    </xf>
    <xf numFmtId="49" fontId="6" fillId="0" borderId="46" xfId="51" applyNumberFormat="1" applyFont="1" applyBorder="1" applyAlignment="1">
      <alignment horizontal="center"/>
    </xf>
    <xf numFmtId="166" fontId="6" fillId="0" borderId="48" xfId="0" applyNumberFormat="1" applyFont="1" applyFill="1" applyBorder="1"/>
    <xf numFmtId="166" fontId="6" fillId="0" borderId="46" xfId="0" applyNumberFormat="1" applyFont="1" applyFill="1" applyBorder="1"/>
    <xf numFmtId="167" fontId="6" fillId="0" borderId="37" xfId="0" applyNumberFormat="1" applyFont="1" applyBorder="1"/>
    <xf numFmtId="164" fontId="6" fillId="0" borderId="48" xfId="0" applyNumberFormat="1" applyFont="1" applyFill="1" applyBorder="1"/>
    <xf numFmtId="164" fontId="3" fillId="0" borderId="0" xfId="51" applyNumberFormat="1" applyFont="1" applyFill="1" applyBorder="1" applyAlignment="1" applyProtection="1">
      <alignment horizontal="center"/>
    </xf>
    <xf numFmtId="164" fontId="15" fillId="0" borderId="0" xfId="0" applyNumberFormat="1" applyFont="1" applyAlignment="1">
      <alignment horizontal="left"/>
    </xf>
    <xf numFmtId="164" fontId="6" fillId="0" borderId="0" xfId="0" applyNumberFormat="1" applyFont="1"/>
    <xf numFmtId="164" fontId="6" fillId="0" borderId="0" xfId="0" applyNumberFormat="1" applyFont="1" applyBorder="1"/>
    <xf numFmtId="164" fontId="6" fillId="0" borderId="0" xfId="0" applyNumberFormat="1" applyFont="1" applyBorder="1" applyAlignment="1"/>
    <xf numFmtId="187" fontId="6" fillId="0" borderId="29" xfId="66" applyNumberFormat="1" applyFont="1" applyFill="1" applyBorder="1" applyAlignment="1" applyProtection="1">
      <alignment horizontal="right"/>
    </xf>
    <xf numFmtId="170" fontId="6" fillId="0" borderId="29" xfId="53" applyNumberFormat="1" applyFont="1" applyFill="1" applyBorder="1"/>
    <xf numFmtId="0" fontId="47" fillId="0" borderId="0" xfId="54" applyFont="1"/>
    <xf numFmtId="0" fontId="45" fillId="0" borderId="0" xfId="54" applyFont="1"/>
    <xf numFmtId="0" fontId="45" fillId="0" borderId="36" xfId="54" applyFont="1" applyBorder="1" applyAlignment="1">
      <alignment horizontal="center" vertical="center"/>
    </xf>
    <xf numFmtId="0" fontId="45" fillId="0" borderId="40" xfId="54" quotePrefix="1" applyFont="1" applyBorder="1" applyAlignment="1">
      <alignment horizontal="center" vertical="center"/>
    </xf>
    <xf numFmtId="0" fontId="45" fillId="0" borderId="37" xfId="54" applyFont="1" applyBorder="1" applyAlignment="1">
      <alignment horizontal="center" vertical="center"/>
    </xf>
    <xf numFmtId="0" fontId="45" fillId="0" borderId="38" xfId="54" applyFont="1" applyBorder="1" applyAlignment="1">
      <alignment horizontal="center" vertical="center"/>
    </xf>
    <xf numFmtId="167" fontId="45" fillId="0" borderId="0" xfId="51" applyNumberFormat="1" applyFont="1" applyFill="1" applyBorder="1" applyAlignment="1" applyProtection="1">
      <alignment horizontal="right" vertical="center"/>
    </xf>
    <xf numFmtId="168" fontId="45" fillId="0" borderId="0" xfId="51" applyNumberFormat="1" applyFont="1" applyFill="1" applyBorder="1" applyAlignment="1" applyProtection="1">
      <alignment horizontal="right" vertical="center"/>
    </xf>
    <xf numFmtId="37" fontId="45" fillId="0" borderId="0" xfId="51" applyNumberFormat="1" applyFont="1" applyFill="1" applyBorder="1" applyAlignment="1"/>
    <xf numFmtId="170" fontId="6" fillId="0" borderId="0" xfId="0" applyNumberFormat="1" applyFont="1" applyFill="1"/>
    <xf numFmtId="170" fontId="6" fillId="0" borderId="42" xfId="0" applyNumberFormat="1" applyFont="1" applyFill="1" applyBorder="1"/>
    <xf numFmtId="170" fontId="6" fillId="0" borderId="43" xfId="0" applyNumberFormat="1" applyFont="1" applyFill="1" applyBorder="1"/>
    <xf numFmtId="170" fontId="6" fillId="0" borderId="37" xfId="35" applyNumberFormat="1" applyFont="1" applyBorder="1" applyAlignment="1" applyProtection="1">
      <alignment horizontal="right"/>
    </xf>
    <xf numFmtId="187" fontId="6" fillId="0" borderId="38" xfId="63" applyNumberFormat="1" applyFont="1" applyBorder="1" applyAlignment="1" applyProtection="1">
      <alignment horizontal="right"/>
    </xf>
    <xf numFmtId="164" fontId="6" fillId="0" borderId="39" xfId="59" applyNumberFormat="1" applyFont="1" applyBorder="1" applyAlignment="1" applyProtection="1">
      <alignment horizontal="right"/>
    </xf>
    <xf numFmtId="164" fontId="6" fillId="0" borderId="41" xfId="59" applyNumberFormat="1" applyFont="1" applyBorder="1" applyAlignment="1" applyProtection="1">
      <alignment horizontal="right"/>
    </xf>
    <xf numFmtId="170" fontId="6" fillId="0" borderId="42" xfId="59" applyNumberFormat="1" applyFont="1" applyBorder="1" applyAlignment="1" applyProtection="1">
      <alignment horizontal="right"/>
    </xf>
    <xf numFmtId="187" fontId="6" fillId="0" borderId="43" xfId="63" applyNumberFormat="1" applyFont="1" applyBorder="1" applyAlignment="1" applyProtection="1">
      <alignment horizontal="right"/>
    </xf>
    <xf numFmtId="3" fontId="45" fillId="0" borderId="0" xfId="54" applyNumberFormat="1" applyFont="1"/>
    <xf numFmtId="170" fontId="6" fillId="0" borderId="0" xfId="0" applyNumberFormat="1" applyFont="1"/>
    <xf numFmtId="170" fontId="6" fillId="0" borderId="43" xfId="0" applyNumberFormat="1" applyFont="1" applyBorder="1"/>
    <xf numFmtId="0" fontId="6" fillId="0" borderId="36" xfId="0" applyFont="1" applyBorder="1" applyAlignment="1">
      <alignment horizontal="center" vertical="center"/>
    </xf>
    <xf numFmtId="0" fontId="6" fillId="0" borderId="40" xfId="0" quotePrefix="1"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2" fillId="0" borderId="37" xfId="0" applyFont="1" applyBorder="1" applyAlignment="1">
      <alignment horizontal="left"/>
    </xf>
    <xf numFmtId="0" fontId="2" fillId="0" borderId="37" xfId="0" applyFont="1" applyBorder="1"/>
    <xf numFmtId="0" fontId="8" fillId="0" borderId="37" xfId="0" applyFont="1" applyBorder="1" applyAlignment="1">
      <alignment horizontal="left"/>
    </xf>
    <xf numFmtId="187" fontId="6" fillId="0" borderId="0" xfId="63" applyNumberFormat="1" applyFont="1" applyBorder="1" applyAlignment="1" applyProtection="1">
      <alignment horizontal="left"/>
    </xf>
    <xf numFmtId="188" fontId="6" fillId="0" borderId="37" xfId="51" applyNumberFormat="1" applyFont="1" applyBorder="1" applyProtection="1"/>
    <xf numFmtId="40" fontId="6" fillId="0" borderId="37" xfId="51" applyNumberFormat="1" applyFont="1" applyBorder="1" applyAlignment="1" applyProtection="1">
      <alignment horizontal="left"/>
    </xf>
    <xf numFmtId="38" fontId="6" fillId="0" borderId="43" xfId="51" applyNumberFormat="1" applyFont="1" applyBorder="1" applyProtection="1"/>
    <xf numFmtId="167" fontId="6" fillId="0" borderId="43" xfId="51" applyNumberFormat="1" applyFont="1" applyBorder="1" applyProtection="1"/>
    <xf numFmtId="189" fontId="6" fillId="0" borderId="0" xfId="51" applyNumberFormat="1" applyFont="1"/>
    <xf numFmtId="49" fontId="2" fillId="0" borderId="19" xfId="51" applyNumberFormat="1" applyFont="1" applyFill="1" applyBorder="1" applyAlignment="1" applyProtection="1">
      <alignment horizontal="left"/>
    </xf>
    <xf numFmtId="49" fontId="2" fillId="0" borderId="65" xfId="51" applyNumberFormat="1" applyFont="1" applyFill="1" applyBorder="1" applyAlignment="1" applyProtection="1">
      <alignment horizontal="center"/>
    </xf>
    <xf numFmtId="49" fontId="6" fillId="0" borderId="66" xfId="51" applyNumberFormat="1" applyFont="1" applyFill="1" applyBorder="1" applyAlignment="1"/>
    <xf numFmtId="49" fontId="6" fillId="0" borderId="67" xfId="51" applyNumberFormat="1" applyFont="1" applyFill="1" applyBorder="1" applyAlignment="1"/>
    <xf numFmtId="49" fontId="2" fillId="0" borderId="65" xfId="51" quotePrefix="1" applyNumberFormat="1" applyFont="1" applyFill="1" applyBorder="1" applyAlignment="1" applyProtection="1">
      <alignment horizontal="center"/>
    </xf>
    <xf numFmtId="49" fontId="6" fillId="0" borderId="66" xfId="51" applyNumberFormat="1" applyFont="1" applyBorder="1" applyAlignment="1"/>
    <xf numFmtId="49" fontId="6" fillId="0" borderId="67" xfId="51" applyNumberFormat="1" applyFont="1" applyBorder="1" applyAlignment="1"/>
    <xf numFmtId="164" fontId="2" fillId="0" borderId="0" xfId="51" applyNumberFormat="1" applyFont="1" applyFill="1" applyBorder="1" applyAlignment="1" applyProtection="1">
      <alignment horizontal="center" vertical="center" wrapText="1"/>
    </xf>
    <xf numFmtId="164" fontId="2" fillId="0" borderId="0" xfId="51" applyFont="1" applyFill="1" applyBorder="1" applyAlignment="1">
      <alignment horizontal="left" wrapText="1"/>
    </xf>
    <xf numFmtId="164" fontId="2" fillId="0" borderId="64" xfId="51" applyNumberFormat="1" applyFont="1" applyFill="1" applyBorder="1" applyAlignment="1" applyProtection="1">
      <alignment horizontal="left" vertical="center" wrapText="1"/>
    </xf>
    <xf numFmtId="164" fontId="2" fillId="0" borderId="22" xfId="51" applyNumberFormat="1" applyFont="1" applyFill="1" applyBorder="1" applyAlignment="1" applyProtection="1">
      <alignment horizontal="left" vertical="center" wrapText="1"/>
    </xf>
    <xf numFmtId="164" fontId="2" fillId="0" borderId="0" xfId="51" applyFont="1" applyFill="1" applyBorder="1" applyAlignment="1">
      <alignment horizontal="left" vertical="top" wrapText="1"/>
    </xf>
    <xf numFmtId="164" fontId="2" fillId="0" borderId="0" xfId="51" quotePrefix="1" applyFont="1" applyFill="1" applyBorder="1" applyAlignment="1">
      <alignment horizontal="left" vertical="top" wrapText="1"/>
    </xf>
    <xf numFmtId="167" fontId="44" fillId="0" borderId="28" xfId="0" quotePrefix="1" applyNumberFormat="1" applyFont="1" applyFill="1" applyBorder="1" applyAlignment="1" applyProtection="1">
      <alignment horizontal="center" vertical="center" wrapText="1"/>
    </xf>
    <xf numFmtId="167" fontId="44" fillId="0" borderId="29" xfId="0" quotePrefix="1" applyNumberFormat="1" applyFont="1" applyFill="1" applyBorder="1" applyAlignment="1" applyProtection="1">
      <alignment horizontal="center" vertical="center" wrapText="1"/>
    </xf>
    <xf numFmtId="167" fontId="44" fillId="0" borderId="30" xfId="0" quotePrefix="1" applyNumberFormat="1" applyFont="1" applyFill="1" applyBorder="1" applyAlignment="1" applyProtection="1">
      <alignment horizontal="center" vertical="center" wrapText="1"/>
    </xf>
    <xf numFmtId="167" fontId="2" fillId="0" borderId="62" xfId="51" applyNumberFormat="1" applyFont="1" applyFill="1" applyBorder="1" applyAlignment="1" applyProtection="1">
      <alignment horizontal="left" vertical="center" wrapText="1"/>
    </xf>
    <xf numFmtId="167" fontId="2" fillId="0" borderId="68" xfId="51" applyNumberFormat="1" applyFont="1" applyFill="1" applyBorder="1" applyAlignment="1" applyProtection="1">
      <alignment horizontal="left" vertical="center" wrapText="1"/>
    </xf>
    <xf numFmtId="167" fontId="2" fillId="0" borderId="69" xfId="51" applyNumberFormat="1" applyFont="1" applyFill="1" applyBorder="1" applyAlignment="1" applyProtection="1">
      <alignment horizontal="left" vertical="center" wrapText="1"/>
    </xf>
    <xf numFmtId="0" fontId="7" fillId="0" borderId="33" xfId="0" quotePrefix="1" applyFont="1" applyFill="1" applyBorder="1" applyAlignment="1">
      <alignment horizontal="left" vertical="center"/>
    </xf>
    <xf numFmtId="0" fontId="7" fillId="0" borderId="34" xfId="0" quotePrefix="1" applyFont="1" applyFill="1" applyBorder="1" applyAlignment="1">
      <alignment horizontal="left" vertical="center"/>
    </xf>
    <xf numFmtId="0" fontId="7" fillId="0" borderId="35" xfId="0" quotePrefix="1" applyFont="1" applyFill="1" applyBorder="1" applyAlignment="1">
      <alignment horizontal="left" vertical="center"/>
    </xf>
    <xf numFmtId="166" fontId="7" fillId="0" borderId="70" xfId="51" applyNumberFormat="1" applyFont="1" applyFill="1" applyBorder="1" applyAlignment="1">
      <alignment horizontal="center"/>
    </xf>
    <xf numFmtId="166" fontId="7" fillId="0" borderId="34" xfId="51" applyNumberFormat="1" applyFont="1" applyFill="1" applyBorder="1" applyAlignment="1">
      <alignment horizontal="center"/>
    </xf>
    <xf numFmtId="166" fontId="7" fillId="0" borderId="63" xfId="51" applyNumberFormat="1" applyFont="1" applyFill="1" applyBorder="1" applyAlignment="1">
      <alignment horizontal="center"/>
    </xf>
    <xf numFmtId="0" fontId="44" fillId="0" borderId="33" xfId="0" quotePrefix="1" applyFont="1" applyFill="1" applyBorder="1" applyAlignment="1">
      <alignment horizontal="left" vertical="center"/>
    </xf>
    <xf numFmtId="0" fontId="44" fillId="0" borderId="34" xfId="0" quotePrefix="1" applyFont="1" applyFill="1" applyBorder="1" applyAlignment="1">
      <alignment horizontal="left" vertical="center"/>
    </xf>
    <xf numFmtId="0" fontId="44" fillId="0" borderId="35" xfId="0" quotePrefix="1" applyFont="1" applyFill="1" applyBorder="1" applyAlignment="1">
      <alignment horizontal="left" vertical="center"/>
    </xf>
    <xf numFmtId="164" fontId="2" fillId="0" borderId="0" xfId="51" applyFont="1" applyFill="1" applyBorder="1" applyAlignment="1">
      <alignment horizontal="justify" vertical="top" wrapText="1"/>
    </xf>
    <xf numFmtId="164" fontId="1" fillId="0" borderId="0" xfId="51" applyFont="1" applyFill="1" applyBorder="1" applyAlignment="1">
      <alignment horizontal="justify" wrapText="1"/>
    </xf>
    <xf numFmtId="49" fontId="6" fillId="0" borderId="42" xfId="51" applyNumberFormat="1" applyFont="1" applyBorder="1" applyAlignment="1">
      <alignment horizontal="center"/>
    </xf>
    <xf numFmtId="49" fontId="1" fillId="0" borderId="29" xfId="51" applyNumberFormat="1" applyFont="1" applyBorder="1" applyAlignment="1"/>
    <xf numFmtId="49" fontId="1" fillId="0" borderId="43" xfId="51" applyNumberFormat="1" applyFont="1" applyBorder="1" applyAlignment="1"/>
    <xf numFmtId="49" fontId="6" fillId="0" borderId="42" xfId="51" applyNumberFormat="1" applyFont="1" applyFill="1" applyBorder="1" applyAlignment="1">
      <alignment horizontal="center"/>
    </xf>
    <xf numFmtId="49" fontId="1" fillId="0" borderId="29" xfId="51" applyNumberFormat="1" applyFont="1" applyFill="1" applyBorder="1" applyAlignment="1"/>
    <xf numFmtId="49" fontId="1" fillId="0" borderId="43" xfId="51" applyNumberFormat="1" applyFont="1" applyFill="1" applyBorder="1" applyAlignment="1"/>
    <xf numFmtId="164" fontId="2" fillId="0" borderId="27" xfId="51" applyFont="1" applyFill="1" applyBorder="1" applyAlignment="1">
      <alignment horizontal="justify" vertical="top" wrapText="1"/>
    </xf>
    <xf numFmtId="164" fontId="1" fillId="0" borderId="27" xfId="51" applyFont="1" applyFill="1" applyBorder="1" applyAlignment="1">
      <alignment horizontal="justify" wrapText="1"/>
    </xf>
    <xf numFmtId="164" fontId="6" fillId="0" borderId="33" xfId="51" applyFont="1" applyBorder="1" applyAlignment="1">
      <alignment horizontal="center" vertical="center"/>
    </xf>
    <xf numFmtId="164" fontId="6" fillId="0" borderId="34" xfId="51" applyFont="1" applyBorder="1" applyAlignment="1">
      <alignment horizontal="center" vertical="center"/>
    </xf>
    <xf numFmtId="164" fontId="6" fillId="0" borderId="70" xfId="51" applyFont="1" applyBorder="1" applyAlignment="1">
      <alignment horizontal="center" vertical="center"/>
    </xf>
    <xf numFmtId="164" fontId="6" fillId="0" borderId="63" xfId="51" applyFont="1" applyBorder="1" applyAlignment="1">
      <alignment horizontal="center" vertical="center"/>
    </xf>
    <xf numFmtId="164" fontId="2" fillId="0" borderId="0" xfId="51" applyFont="1" applyFill="1" applyAlignment="1">
      <alignment horizontal="left" wrapText="1"/>
    </xf>
    <xf numFmtId="49" fontId="6" fillId="0" borderId="42" xfId="51" applyNumberFormat="1" applyFont="1" applyBorder="1" applyAlignment="1">
      <alignment horizontal="center" vertical="center" wrapText="1"/>
    </xf>
    <xf numFmtId="49" fontId="6" fillId="0" borderId="29" xfId="51" applyNumberFormat="1" applyFont="1" applyBorder="1" applyAlignment="1">
      <alignment horizontal="center" vertical="center" wrapText="1"/>
    </xf>
    <xf numFmtId="49" fontId="6" fillId="0" borderId="43" xfId="51" applyNumberFormat="1" applyFont="1" applyBorder="1" applyAlignment="1">
      <alignment horizontal="center" vertical="center" wrapText="1"/>
    </xf>
    <xf numFmtId="164" fontId="6" fillId="0" borderId="35" xfId="51" applyFont="1" applyBorder="1" applyAlignment="1">
      <alignment horizontal="center" vertical="center"/>
    </xf>
    <xf numFmtId="0" fontId="17" fillId="0" borderId="47" xfId="52" applyFont="1" applyFill="1" applyBorder="1" applyAlignment="1">
      <alignment horizontal="center" vertical="center" wrapText="1"/>
    </xf>
    <xf numFmtId="0" fontId="17" fillId="0" borderId="48" xfId="52" applyFont="1" applyFill="1" applyBorder="1" applyAlignment="1">
      <alignment horizontal="center" vertical="center" wrapText="1"/>
    </xf>
    <xf numFmtId="0" fontId="6" fillId="0" borderId="42" xfId="52" applyFont="1" applyFill="1" applyBorder="1" applyAlignment="1">
      <alignment horizontal="center" vertical="center"/>
    </xf>
    <xf numFmtId="0" fontId="6" fillId="0" borderId="29" xfId="52" applyFont="1" applyFill="1" applyBorder="1" applyAlignment="1">
      <alignment horizontal="center" vertical="center"/>
    </xf>
    <xf numFmtId="0" fontId="6" fillId="0" borderId="29" xfId="52" applyFont="1" applyFill="1" applyBorder="1" applyAlignment="1"/>
    <xf numFmtId="0" fontId="6" fillId="0" borderId="43" xfId="52" applyFont="1" applyFill="1" applyBorder="1" applyAlignment="1"/>
    <xf numFmtId="0" fontId="6" fillId="0" borderId="47" xfId="52" applyFont="1" applyFill="1" applyBorder="1" applyAlignment="1">
      <alignment horizontal="center" vertical="center" wrapText="1"/>
    </xf>
    <xf numFmtId="0" fontId="6" fillId="0" borderId="48" xfId="52" applyFont="1" applyFill="1" applyBorder="1" applyAlignment="1">
      <alignment horizontal="center" vertical="center" wrapText="1"/>
    </xf>
    <xf numFmtId="170" fontId="6" fillId="0" borderId="42" xfId="52" applyNumberFormat="1" applyFont="1" applyFill="1" applyBorder="1" applyAlignment="1">
      <alignment horizontal="center" vertical="center" wrapText="1"/>
    </xf>
    <xf numFmtId="170" fontId="6" fillId="0" borderId="29" xfId="52" applyNumberFormat="1" applyFont="1" applyFill="1" applyBorder="1" applyAlignment="1">
      <alignment horizontal="center" vertical="center" wrapText="1"/>
    </xf>
    <xf numFmtId="0" fontId="6" fillId="0" borderId="29" xfId="52" applyFont="1" applyFill="1" applyBorder="1" applyAlignment="1">
      <alignment horizontal="center" vertical="center" wrapText="1"/>
    </xf>
    <xf numFmtId="0" fontId="6" fillId="0" borderId="43" xfId="52" applyFont="1" applyFill="1" applyBorder="1" applyAlignment="1">
      <alignment horizontal="center" vertical="center" wrapText="1"/>
    </xf>
    <xf numFmtId="0" fontId="17" fillId="0" borderId="36" xfId="52" applyFont="1" applyFill="1" applyBorder="1" applyAlignment="1">
      <alignment horizontal="center" vertical="center" wrapText="1"/>
    </xf>
    <xf numFmtId="0" fontId="17" fillId="0" borderId="27" xfId="52" applyFont="1" applyFill="1" applyBorder="1" applyAlignment="1">
      <alignment horizontal="center" vertical="center" wrapText="1"/>
    </xf>
    <xf numFmtId="0" fontId="17" fillId="0" borderId="40" xfId="52" applyFont="1" applyFill="1" applyBorder="1" applyAlignment="1">
      <alignment horizontal="center" vertical="center" wrapText="1"/>
    </xf>
    <xf numFmtId="38" fontId="6" fillId="0" borderId="0" xfId="51" applyNumberFormat="1" applyFont="1" applyAlignment="1">
      <alignment horizontal="left" vertical="top" wrapText="1"/>
    </xf>
    <xf numFmtId="38" fontId="6" fillId="0" borderId="0" xfId="51" quotePrefix="1" applyNumberFormat="1" applyFont="1" applyFill="1" applyAlignment="1">
      <alignment horizontal="left" wrapText="1"/>
    </xf>
    <xf numFmtId="164" fontId="6" fillId="0" borderId="0" xfId="51" applyFont="1" applyAlignment="1">
      <alignment horizontal="left" vertical="top" wrapText="1"/>
    </xf>
    <xf numFmtId="3" fontId="3" fillId="0" borderId="0" xfId="51" applyNumberFormat="1" applyFont="1" applyAlignment="1">
      <alignment horizontal="center" wrapText="1"/>
    </xf>
    <xf numFmtId="3" fontId="40" fillId="0" borderId="0" xfId="51" applyNumberFormat="1" applyFont="1" applyAlignment="1">
      <alignment horizontal="center" wrapText="1"/>
    </xf>
    <xf numFmtId="0" fontId="6" fillId="0" borderId="0" xfId="0" quotePrefix="1" applyFont="1" applyFill="1" applyAlignment="1">
      <alignment horizontal="left" vertical="top" wrapText="1"/>
    </xf>
    <xf numFmtId="3" fontId="17" fillId="0" borderId="42" xfId="53" applyNumberFormat="1" applyFont="1" applyBorder="1" applyAlignment="1">
      <alignment horizontal="center" vertical="center" wrapText="1"/>
    </xf>
    <xf numFmtId="3" fontId="17" fillId="0" borderId="27" xfId="53" applyNumberFormat="1" applyFont="1" applyBorder="1" applyAlignment="1">
      <alignment horizontal="center" vertical="center" wrapText="1"/>
    </xf>
    <xf numFmtId="3" fontId="17" fillId="0" borderId="40" xfId="53" applyNumberFormat="1" applyFont="1" applyBorder="1" applyAlignment="1">
      <alignment horizontal="center" vertical="center" wrapText="1"/>
    </xf>
    <xf numFmtId="3" fontId="17" fillId="0" borderId="29" xfId="53" applyNumberFormat="1" applyFont="1" applyBorder="1" applyAlignment="1">
      <alignment horizontal="center" vertical="center" wrapText="1"/>
    </xf>
    <xf numFmtId="0" fontId="41" fillId="0" borderId="29" xfId="53" applyFont="1" applyBorder="1" applyAlignment="1">
      <alignment horizontal="center" vertical="center" wrapText="1"/>
    </xf>
    <xf numFmtId="0" fontId="41" fillId="0" borderId="40" xfId="53" applyFont="1" applyBorder="1" applyAlignment="1">
      <alignment horizontal="center" vertical="center" wrapText="1"/>
    </xf>
    <xf numFmtId="0" fontId="17" fillId="0" borderId="47" xfId="53" applyFont="1" applyBorder="1" applyAlignment="1">
      <alignment horizontal="center" vertical="center" wrapText="1"/>
    </xf>
    <xf numFmtId="0" fontId="17" fillId="0" borderId="48" xfId="53" applyFont="1" applyBorder="1" applyAlignment="1">
      <alignment horizontal="center" vertical="center" wrapText="1"/>
    </xf>
    <xf numFmtId="0" fontId="17" fillId="0" borderId="42" xfId="53" applyFont="1" applyBorder="1" applyAlignment="1">
      <alignment horizontal="center" vertical="center" wrapText="1"/>
    </xf>
    <xf numFmtId="0" fontId="17" fillId="0" borderId="29" xfId="53" applyFont="1" applyBorder="1" applyAlignment="1">
      <alignment horizontal="center" vertical="center" wrapText="1"/>
    </xf>
    <xf numFmtId="0" fontId="17" fillId="0" borderId="40" xfId="53" applyFont="1" applyBorder="1" applyAlignment="1">
      <alignment horizontal="center" vertical="center" wrapText="1"/>
    </xf>
    <xf numFmtId="0" fontId="17" fillId="0" borderId="46" xfId="53" applyFont="1" applyBorder="1" applyAlignment="1">
      <alignment horizontal="center" vertical="center" wrapText="1"/>
    </xf>
    <xf numFmtId="38" fontId="6" fillId="0" borderId="36" xfId="53" applyNumberFormat="1" applyFont="1" applyBorder="1" applyAlignment="1" applyProtection="1">
      <alignment horizontal="center" vertical="center" wrapText="1"/>
    </xf>
    <xf numFmtId="38" fontId="6" fillId="0" borderId="40" xfId="53" applyNumberFormat="1" applyFont="1" applyBorder="1" applyAlignment="1" applyProtection="1">
      <alignment horizontal="center" vertical="center" wrapText="1"/>
    </xf>
    <xf numFmtId="164" fontId="3" fillId="0" borderId="0" xfId="51" applyFont="1" applyAlignment="1">
      <alignment horizontal="center"/>
    </xf>
    <xf numFmtId="164" fontId="4" fillId="0" borderId="0" xfId="51" applyFont="1" applyAlignment="1">
      <alignment horizontal="left"/>
    </xf>
    <xf numFmtId="49" fontId="2" fillId="0" borderId="27" xfId="51" applyNumberFormat="1" applyFont="1" applyFill="1" applyBorder="1" applyAlignment="1">
      <alignment horizontal="justify" vertical="top" wrapText="1"/>
    </xf>
    <xf numFmtId="164" fontId="6" fillId="0" borderId="0" xfId="51" quotePrefix="1" applyFont="1" applyFill="1" applyAlignment="1">
      <alignment horizontal="left" vertical="top" wrapText="1"/>
    </xf>
    <xf numFmtId="49" fontId="1" fillId="0" borderId="29" xfId="51" applyNumberFormat="1" applyFont="1" applyBorder="1" applyAlignment="1">
      <alignment horizontal="center"/>
    </xf>
    <xf numFmtId="49" fontId="1" fillId="0" borderId="43" xfId="51" applyNumberFormat="1" applyFont="1" applyBorder="1" applyAlignment="1">
      <alignment horizontal="center"/>
    </xf>
    <xf numFmtId="49" fontId="6" fillId="0" borderId="47" xfId="51" applyNumberFormat="1" applyFont="1" applyBorder="1" applyAlignment="1">
      <alignment horizontal="center" vertical="center"/>
    </xf>
    <xf numFmtId="49" fontId="6" fillId="0" borderId="48" xfId="51" applyNumberFormat="1" applyFont="1" applyBorder="1" applyAlignment="1">
      <alignment horizontal="center" vertical="center"/>
    </xf>
    <xf numFmtId="49" fontId="6" fillId="0" borderId="49" xfId="51" applyNumberFormat="1" applyFont="1" applyBorder="1" applyAlignment="1">
      <alignment horizontal="center" vertical="center"/>
    </xf>
    <xf numFmtId="164" fontId="2" fillId="0" borderId="27" xfId="51" quotePrefix="1" applyFont="1" applyBorder="1" applyAlignment="1">
      <alignment horizontal="justify" vertical="top" wrapText="1"/>
    </xf>
    <xf numFmtId="49" fontId="2" fillId="0" borderId="42" xfId="51" applyNumberFormat="1" applyFont="1" applyBorder="1" applyAlignment="1">
      <alignment horizontal="center"/>
    </xf>
    <xf numFmtId="49" fontId="2" fillId="0" borderId="43" xfId="51" applyNumberFormat="1" applyFont="1" applyBorder="1" applyAlignment="1">
      <alignment horizontal="center"/>
    </xf>
    <xf numFmtId="49" fontId="2" fillId="0" borderId="29" xfId="51" applyNumberFormat="1" applyFont="1" applyBorder="1" applyAlignment="1">
      <alignment horizontal="center"/>
    </xf>
    <xf numFmtId="38" fontId="2" fillId="0" borderId="37" xfId="51" applyNumberFormat="1" applyFont="1" applyBorder="1" applyAlignment="1">
      <alignment horizontal="center"/>
    </xf>
    <xf numFmtId="38" fontId="2" fillId="0" borderId="38" xfId="51" applyNumberFormat="1" applyFont="1" applyBorder="1" applyAlignment="1">
      <alignment horizontal="center"/>
    </xf>
    <xf numFmtId="38" fontId="2" fillId="0" borderId="42" xfId="51" applyNumberFormat="1" applyFont="1" applyBorder="1" applyAlignment="1">
      <alignment horizontal="center"/>
    </xf>
    <xf numFmtId="38" fontId="2" fillId="0" borderId="43" xfId="51" applyNumberFormat="1" applyFont="1" applyBorder="1" applyAlignment="1">
      <alignment horizontal="center"/>
    </xf>
    <xf numFmtId="164" fontId="2" fillId="0" borderId="42" xfId="51" applyFont="1" applyBorder="1" applyAlignment="1">
      <alignment horizontal="center"/>
    </xf>
    <xf numFmtId="164" fontId="2" fillId="0" borderId="43" xfId="51" applyFont="1" applyBorder="1" applyAlignment="1">
      <alignment horizontal="center"/>
    </xf>
    <xf numFmtId="38" fontId="2" fillId="0" borderId="37" xfId="51" quotePrefix="1" applyNumberFormat="1" applyFont="1" applyBorder="1" applyAlignment="1">
      <alignment horizontal="center"/>
    </xf>
    <xf numFmtId="38" fontId="2" fillId="0" borderId="38" xfId="51" quotePrefix="1" applyNumberFormat="1" applyFont="1" applyBorder="1" applyAlignment="1">
      <alignment horizontal="center"/>
    </xf>
    <xf numFmtId="169" fontId="2" fillId="0" borderId="37" xfId="51" applyNumberFormat="1" applyFont="1" applyFill="1" applyBorder="1" applyAlignment="1">
      <alignment horizontal="center"/>
    </xf>
    <xf numFmtId="169" fontId="2" fillId="0" borderId="38" xfId="51" applyNumberFormat="1" applyFont="1" applyFill="1" applyBorder="1" applyAlignment="1">
      <alignment horizontal="center"/>
    </xf>
    <xf numFmtId="0" fontId="6" fillId="0" borderId="0" xfId="53" applyFont="1" applyFill="1" applyAlignment="1">
      <alignment horizontal="left" vertical="top" wrapText="1"/>
    </xf>
    <xf numFmtId="0" fontId="6" fillId="0" borderId="42" xfId="53" applyFont="1" applyFill="1" applyBorder="1" applyAlignment="1">
      <alignment horizontal="center" vertical="center"/>
    </xf>
    <xf numFmtId="0" fontId="6" fillId="0" borderId="43" xfId="53" applyFont="1" applyFill="1" applyBorder="1" applyAlignment="1">
      <alignment horizontal="center" vertical="center"/>
    </xf>
    <xf numFmtId="170" fontId="6" fillId="0" borderId="42" xfId="53" applyNumberFormat="1" applyFont="1" applyFill="1" applyBorder="1" applyAlignment="1">
      <alignment horizontal="left"/>
    </xf>
    <xf numFmtId="170" fontId="6" fillId="0" borderId="43" xfId="53" applyNumberFormat="1" applyFont="1" applyFill="1" applyBorder="1" applyAlignment="1">
      <alignment horizontal="left"/>
    </xf>
    <xf numFmtId="0" fontId="6" fillId="0" borderId="0" xfId="53" quotePrefix="1" applyFont="1" applyFill="1" applyAlignment="1">
      <alignment horizontal="left" vertical="top" wrapText="1"/>
    </xf>
    <xf numFmtId="0" fontId="6" fillId="0" borderId="46" xfId="53" applyFont="1" applyFill="1" applyBorder="1" applyAlignment="1">
      <alignment horizontal="center"/>
    </xf>
    <xf numFmtId="0" fontId="4" fillId="0" borderId="0" xfId="53" applyFont="1" applyFill="1" applyAlignment="1">
      <alignment horizontal="center" vertical="top"/>
    </xf>
    <xf numFmtId="0" fontId="3" fillId="0" borderId="0" xfId="53" applyFont="1" applyFill="1" applyAlignment="1">
      <alignment horizontal="center"/>
    </xf>
    <xf numFmtId="0" fontId="6" fillId="0" borderId="46" xfId="53" applyFont="1" applyFill="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cellXfs>
  <cellStyles count="84">
    <cellStyle name="20% - Colore 1 2" xfId="1"/>
    <cellStyle name="20% - Colore 2 2" xfId="2"/>
    <cellStyle name="20% - Colore 3 2" xfId="3"/>
    <cellStyle name="20% - Colore 4 2" xfId="4"/>
    <cellStyle name="20% - Colore 5 2" xfId="5"/>
    <cellStyle name="20% - Colore 6 2" xfId="6"/>
    <cellStyle name="40% - Colore 1 2" xfId="7"/>
    <cellStyle name="40% - Colore 2 2" xfId="8"/>
    <cellStyle name="40% - Colore 3 2" xfId="9"/>
    <cellStyle name="40% - Colore 4 2" xfId="10"/>
    <cellStyle name="40% - Colore 5 2" xfId="11"/>
    <cellStyle name="40% - Colore 6 2" xfId="12"/>
    <cellStyle name="60% - Colore 1 2" xfId="13"/>
    <cellStyle name="60% - Colore 2 2" xfId="14"/>
    <cellStyle name="60% - Colore 3 2" xfId="15"/>
    <cellStyle name="60% - Colore 4 2" xfId="16"/>
    <cellStyle name="60% - Colore 5 2" xfId="17"/>
    <cellStyle name="60% - Colore 6 2" xfId="18"/>
    <cellStyle name="Calcolo 2" xfId="19"/>
    <cellStyle name="Cella collegata 2" xfId="20"/>
    <cellStyle name="Cella da controllare 2" xfId="21"/>
    <cellStyle name="Colore 1 2" xfId="22"/>
    <cellStyle name="Colore 2 2" xfId="23"/>
    <cellStyle name="Colore 3 2" xfId="24"/>
    <cellStyle name="Colore 4 2" xfId="25"/>
    <cellStyle name="Colore 5 2" xfId="26"/>
    <cellStyle name="Colore 6 2" xfId="27"/>
    <cellStyle name="Comma [0]_Allegato_NotaUOC_8gennaio2002" xfId="28"/>
    <cellStyle name="Comma_CE_1-Trim 99" xfId="29"/>
    <cellStyle name="Currency [0]_CE_1-Trim 99" xfId="30"/>
    <cellStyle name="Currency_CE_1-Trim 99" xfId="31"/>
    <cellStyle name="Euro" xfId="32"/>
    <cellStyle name="Input 2" xfId="33"/>
    <cellStyle name="Migliaia (0)_160-CE01-RICAVI-NettoMobSan" xfId="34"/>
    <cellStyle name="Migliaia [0]" xfId="35" builtinId="6"/>
    <cellStyle name="Migliaia [0] 2" xfId="36"/>
    <cellStyle name="Migliaia [0] 3" xfId="37"/>
    <cellStyle name="Migliaia [0] 3 2" xfId="38"/>
    <cellStyle name="Migliaia [0] 4" xfId="39"/>
    <cellStyle name="Migliaia [0] 5" xfId="40"/>
    <cellStyle name="Migliaia [0] 6" xfId="41"/>
    <cellStyle name="Migliaia [0] 7" xfId="42"/>
    <cellStyle name="Migliaia 2" xfId="43"/>
    <cellStyle name="Migliaia 3" xfId="44"/>
    <cellStyle name="Migliaia 4" xfId="45"/>
    <cellStyle name="Migliaia 5" xfId="46"/>
    <cellStyle name="Migliaia 6" xfId="47"/>
    <cellStyle name="Migliaia 7" xfId="48"/>
    <cellStyle name="Neutrale 2" xfId="49"/>
    <cellStyle name="Normal_Allegato_NotaUOC_8gennaio2002" xfId="50"/>
    <cellStyle name="Normale" xfId="0" builtinId="0"/>
    <cellStyle name="Normale 2" xfId="51"/>
    <cellStyle name="Normale 3" xfId="52"/>
    <cellStyle name="Normale 3 2" xfId="53"/>
    <cellStyle name="Normale 4" xfId="54"/>
    <cellStyle name="Normale 5" xfId="55"/>
    <cellStyle name="Normale 6" xfId="56"/>
    <cellStyle name="Normale 7" xfId="57"/>
    <cellStyle name="Normale 8" xfId="58"/>
    <cellStyle name="Normale_A (2)" xfId="59"/>
    <cellStyle name="Nota 2" xfId="60"/>
    <cellStyle name="Nuovo" xfId="61"/>
    <cellStyle name="Output 2" xfId="62"/>
    <cellStyle name="Percentuale" xfId="63" builtinId="5"/>
    <cellStyle name="Percentuale 2" xfId="64"/>
    <cellStyle name="Percentuale 3" xfId="65"/>
    <cellStyle name="Percentuale 4" xfId="66"/>
    <cellStyle name="Percentuale 5" xfId="67"/>
    <cellStyle name="Percentuale 6" xfId="68"/>
    <cellStyle name="Percentuale 7" xfId="69"/>
    <cellStyle name="Percentuale 8" xfId="70"/>
    <cellStyle name="Testo avviso 2" xfId="71"/>
    <cellStyle name="Testo descrittivo 2" xfId="72"/>
    <cellStyle name="Titolo 1 2" xfId="73"/>
    <cellStyle name="Titolo 2 2" xfId="74"/>
    <cellStyle name="Titolo 3 2" xfId="75"/>
    <cellStyle name="Titolo 4 2" xfId="76"/>
    <cellStyle name="Titolo 5" xfId="77"/>
    <cellStyle name="Totale 2" xfId="78"/>
    <cellStyle name="Valore non valido 2" xfId="79"/>
    <cellStyle name="Valore valido 2" xfId="80"/>
    <cellStyle name="Valuta (0)_160-CE01-RICAVI-NettoMobSan" xfId="81"/>
    <cellStyle name="Valuta [0] 2" xfId="82"/>
    <cellStyle name="Valuta [0] 3" xfId="8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80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64564608"/>
        <c:axId val="66659456"/>
      </c:barChart>
      <c:catAx>
        <c:axId val="64564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it-IT"/>
          </a:p>
        </c:txPr>
        <c:crossAx val="66659456"/>
        <c:crosses val="autoZero"/>
        <c:auto val="0"/>
        <c:lblAlgn val="ctr"/>
        <c:lblOffset val="100"/>
        <c:tickLblSkip val="1"/>
        <c:tickMarkSkip val="1"/>
        <c:noMultiLvlLbl val="0"/>
      </c:catAx>
      <c:valAx>
        <c:axId val="666594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64564608"/>
        <c:crosses val="autoZero"/>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it-I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it-IT"/>
    </a:p>
  </c:txPr>
  <c:printSettings>
    <c:headerFooter alignWithMargins="0">
      <c:oddHeader>&amp;A</c:oddHeader>
      <c:oddFooter>Pagina &amp;P</c:oddFooter>
    </c:headerFooter>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80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66684032"/>
        <c:axId val="66685568"/>
      </c:barChart>
      <c:catAx>
        <c:axId val="666840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it-IT"/>
          </a:p>
        </c:txPr>
        <c:crossAx val="66685568"/>
        <c:crosses val="autoZero"/>
        <c:auto val="0"/>
        <c:lblAlgn val="ctr"/>
        <c:lblOffset val="100"/>
        <c:tickLblSkip val="1"/>
        <c:tickMarkSkip val="1"/>
        <c:noMultiLvlLbl val="0"/>
      </c:catAx>
      <c:valAx>
        <c:axId val="666855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66684032"/>
        <c:crosses val="autoZero"/>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it-I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it-IT"/>
    </a:p>
  </c:txPr>
  <c:printSettings>
    <c:headerFooter alignWithMargins="0">
      <c:oddHeader>&amp;A</c:oddHeader>
      <c:oddFooter>Pagina &amp;P</c:oddFooter>
    </c:headerFooter>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80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68336256"/>
        <c:axId val="68342144"/>
      </c:barChart>
      <c:catAx>
        <c:axId val="68336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it-IT"/>
          </a:p>
        </c:txPr>
        <c:crossAx val="68342144"/>
        <c:crosses val="autoZero"/>
        <c:auto val="0"/>
        <c:lblAlgn val="ctr"/>
        <c:lblOffset val="100"/>
        <c:tickLblSkip val="11"/>
        <c:tickMarkSkip val="1"/>
        <c:noMultiLvlLbl val="0"/>
      </c:catAx>
      <c:valAx>
        <c:axId val="6834214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68336256"/>
        <c:crosses val="autoZero"/>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it-I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it-IT"/>
    </a:p>
  </c:txPr>
  <c:printSettings>
    <c:headerFooter alignWithMargins="0">
      <c:oddHeader>&amp;A</c:oddHeader>
      <c:oddFooter>Pagina &amp;P</c:oddFooter>
    </c:headerFooter>
    <c:pageMargins b="1" l="0.75000000000000033" r="0.7500000000000003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80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44597632"/>
        <c:axId val="44599168"/>
      </c:barChart>
      <c:catAx>
        <c:axId val="445976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it-IT"/>
          </a:p>
        </c:txPr>
        <c:crossAx val="44599168"/>
        <c:crosses val="autoZero"/>
        <c:auto val="0"/>
        <c:lblAlgn val="ctr"/>
        <c:lblOffset val="100"/>
        <c:tickLblSkip val="11"/>
        <c:tickMarkSkip val="1"/>
        <c:noMultiLvlLbl val="0"/>
      </c:catAx>
      <c:valAx>
        <c:axId val="445991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44597632"/>
        <c:crosses val="autoZero"/>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it-IT"/>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it-IT"/>
    </a:p>
  </c:txPr>
  <c:printSettings>
    <c:headerFooter alignWithMargins="0">
      <c:oddHeader>&amp;A</c:oddHeader>
      <c:oddFooter>Pagina &amp;P</c:oddFooter>
    </c:headerFooter>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graphicFrame macro="">
      <xdr:nvGraphicFramePr>
        <xdr:cNvPr id="2049"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graphicFrame macro="">
      <xdr:nvGraphicFramePr>
        <xdr:cNvPr id="4097"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0</xdr:colOff>
      <xdr:row>29</xdr:row>
      <xdr:rowOff>0</xdr:rowOff>
    </xdr:to>
    <xdr:graphicFrame macro="">
      <xdr:nvGraphicFramePr>
        <xdr:cNvPr id="6145"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0</xdr:colOff>
      <xdr:row>29</xdr:row>
      <xdr:rowOff>0</xdr:rowOff>
    </xdr:to>
    <xdr:graphicFrame macro="">
      <xdr:nvGraphicFramePr>
        <xdr:cNvPr id="8193"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A1SFda2001_rev.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garassino/AppData/Local/Microsoft/Windows/Temporary%20Internet%20Files/Content.Outlook/ELHCXO2I/consuntivo%202011%2018%20marzo%202013%20corretta%20Toscan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2012%20rev.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Copia%20di%20Tab%20TAVOLO%204&#176;%20trimestre%2002.05.201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UT%20EP%20EPS%202012%20rev.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2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20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garassino/AppData/Local/Microsoft/Windows/Temporary%20Internet%20Files/Content.Outlook/ELHCXO2I/S20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20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i.baldo-esterno/AppData/Local/Microsoft/Windows/Temporary%20Internet%20Files/Content.Outlook/7LZO5H18/tavole%20riviste%20dal%20MEF/S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garassino/AppData/Local/Microsoft/Windows/Temporary%20Internet%20Files/Content.Outlook/ELHCXO2I/UT%20EP%20EPS%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20meoBackup/DATI%20SALVATI/ISAE/ISAE%20anni%20precedenti/2003/1%20SF%20Seri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meo/AppData/Local/Temp/7zOA77B.tmp/SA-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imeo/AppData/Local/Temp/7zO68D6.tmp/A%20%20%201%20%20SF%20%20Seri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meo/AppData/Local/Temp/7zOED7E.tmp/2006%201%20%20%20%20SF%20%20Seri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meo/AppData/Local/Temp/7zO96C6.tmp/2007%201%20%20%20%20SF%20%20Seri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garassino/AppData/Local/Microsoft/Windows/Temporary%20Internet%20Files/Content.Outlook/ELHCXO2I/consuntivo%202011%202%20maggio%202013%20solo%20modifiche%20Sardeg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da2001"/>
      <sheetName val="SFda2001Tesoro"/>
      <sheetName val="SA1 template"/>
    </sheetNames>
    <sheetDataSet>
      <sheetData sheetId="0">
        <row r="1">
          <cell r="A1">
            <v>41452.460407407409</v>
          </cell>
        </row>
        <row r="2">
          <cell r="P2" t="str">
            <v>Analisi per enti, funzioni di spesa e fonti di finanziamento</v>
          </cell>
        </row>
        <row r="3">
          <cell r="P3" t="str">
            <v>Dal 2001</v>
          </cell>
        </row>
        <row r="4">
          <cell r="P4" t="str">
            <v>(miliardi di euro)</v>
          </cell>
        </row>
        <row r="12">
          <cell r="AD12">
            <v>1575.144</v>
          </cell>
        </row>
        <row r="14">
          <cell r="A14" t="str">
            <v>- REGIONI e PP.AA</v>
          </cell>
        </row>
        <row r="15">
          <cell r="A15" t="str">
            <v>Personale</v>
          </cell>
          <cell r="AD15">
            <v>35.266459000000005</v>
          </cell>
        </row>
        <row r="16">
          <cell r="A16" t="str">
            <v>Beni e altri Servizi</v>
          </cell>
        </row>
        <row r="18">
          <cell r="A18" t="str">
            <v>Medicina Generale convenzionata</v>
          </cell>
          <cell r="AD18">
            <v>6.0676069999999998</v>
          </cell>
        </row>
        <row r="19">
          <cell r="A19" t="str">
            <v>Farmaceutica convenzionata</v>
          </cell>
          <cell r="AD19">
            <v>11.226523</v>
          </cell>
        </row>
        <row r="20">
          <cell r="A20" t="str">
            <v>Specialistica convenzionata e accreditata</v>
          </cell>
          <cell r="AD20">
            <v>3.9055069999999996</v>
          </cell>
        </row>
        <row r="21">
          <cell r="AD21">
            <v>1.9692989999999999</v>
          </cell>
        </row>
        <row r="22">
          <cell r="A22" t="str">
            <v>Integrativa e Protesica convenzionata e accreditata</v>
          </cell>
          <cell r="AD22">
            <v>1.8077150000000002</v>
          </cell>
        </row>
        <row r="23">
          <cell r="A23" t="str">
            <v>Altra Assistenza convenzionata e accreditata</v>
          </cell>
          <cell r="AD23">
            <v>5.6499940000000022</v>
          </cell>
        </row>
        <row r="24">
          <cell r="A24" t="str">
            <v>Ospedaliera accreditata</v>
          </cell>
          <cell r="AD24">
            <v>8.8774840000000026</v>
          </cell>
        </row>
        <row r="25">
          <cell r="AD25">
            <v>0.16297210668999998</v>
          </cell>
        </row>
        <row r="26">
          <cell r="AD26">
            <v>3.3383118950000006E-2</v>
          </cell>
        </row>
        <row r="30">
          <cell r="AD30">
            <v>0.54551000000000005</v>
          </cell>
          <cell r="AF30">
            <v>5.5124659097503113</v>
          </cell>
        </row>
        <row r="31">
          <cell r="A31" t="str">
            <v>Finanziati con Quote Vincolate a carico dello Stato</v>
          </cell>
        </row>
        <row r="36">
          <cell r="A36" t="str">
            <v>- REGIONI e PP.AA.</v>
          </cell>
        </row>
        <row r="37">
          <cell r="A37" t="str">
            <v>Irap e Addizionale Irpef</v>
          </cell>
          <cell r="AD37">
            <v>38.887512898901996</v>
          </cell>
        </row>
        <row r="38">
          <cell r="A38" t="str">
            <v>Fabbisogno ex D.L.vo 56/00 (Iva e Accise)</v>
          </cell>
          <cell r="AD38">
            <v>47.506923045989211</v>
          </cell>
        </row>
        <row r="39">
          <cell r="A39" t="str">
            <v>Ulteriori Trasferimenti da Pubblico e da Privato</v>
          </cell>
          <cell r="AD39">
            <v>9.8841683692501192</v>
          </cell>
        </row>
        <row r="40">
          <cell r="A40" t="str">
            <v>Ricavi e Entrate Proprie varie</v>
          </cell>
        </row>
        <row r="42">
          <cell r="A42" t="str">
            <v>FSN e Quote Vincolate a carico dello Stato</v>
          </cell>
          <cell r="AD42">
            <v>3.839066197685062</v>
          </cell>
        </row>
        <row r="51">
          <cell r="C51" t="str">
            <v>per 2001 - 2003 (L 311/2004)</v>
          </cell>
          <cell r="J51" t="str">
            <v>per 2001 - 2004 (L 266/2005)</v>
          </cell>
          <cell r="Q51" t="str">
            <v>per 2001 - 2005 (L 64/2007)</v>
          </cell>
        </row>
        <row r="54">
          <cell r="AD54">
            <v>-2.6289507138136337</v>
          </cell>
        </row>
        <row r="68">
          <cell r="AD68">
            <v>59832183</v>
          </cell>
        </row>
      </sheetData>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N CONFRONTO"/>
      <sheetName val="ricavi"/>
      <sheetName val="costi"/>
      <sheetName val="risultato da NSIS"/>
      <sheetName val="voci str da verificare"/>
      <sheetName val="ris d'es metod. Tavolo"/>
      <sheetName val="stanziamento 2011"/>
      <sheetName val="mobilità"/>
      <sheetName val="amm.ti non sterilizz"/>
      <sheetName val="consuntivo 2011 18 marzo 2013 c"/>
    </sheetNames>
    <sheetDataSet>
      <sheetData sheetId="0"/>
      <sheetData sheetId="1"/>
      <sheetData sheetId="2"/>
      <sheetData sheetId="3" refreshError="1"/>
      <sheetData sheetId="4"/>
      <sheetData sheetId="5"/>
      <sheetData sheetId="6"/>
      <sheetData sheetId="7" refreshError="1">
        <row r="8">
          <cell r="B8">
            <v>1953347.451184094</v>
          </cell>
          <cell r="J8">
            <v>-1817361.03</v>
          </cell>
          <cell r="M8">
            <v>-229839.88</v>
          </cell>
          <cell r="P8">
            <v>0</v>
          </cell>
          <cell r="S8">
            <v>0</v>
          </cell>
        </row>
        <row r="9">
          <cell r="B9">
            <v>-13799584.328039994</v>
          </cell>
          <cell r="J9">
            <v>-42164.04</v>
          </cell>
          <cell r="M9">
            <v>0</v>
          </cell>
          <cell r="P9">
            <v>0</v>
          </cell>
          <cell r="S9">
            <v>143714</v>
          </cell>
        </row>
        <row r="10">
          <cell r="B10">
            <v>452872627.66335624</v>
          </cell>
          <cell r="J10">
            <v>-3791216.72</v>
          </cell>
          <cell r="M10">
            <v>328766.16876712325</v>
          </cell>
          <cell r="P10">
            <v>5033061.7824393492</v>
          </cell>
          <cell r="S10">
            <v>0</v>
          </cell>
        </row>
        <row r="11">
          <cell r="B11">
            <v>5203494.4491119087</v>
          </cell>
          <cell r="J11">
            <v>-218241.36</v>
          </cell>
          <cell r="M11">
            <v>-35278.81</v>
          </cell>
          <cell r="P11">
            <v>0</v>
          </cell>
          <cell r="S11">
            <v>73990</v>
          </cell>
        </row>
        <row r="12">
          <cell r="B12">
            <v>-15945326.21463865</v>
          </cell>
          <cell r="J12">
            <v>-215022.82</v>
          </cell>
          <cell r="M12">
            <v>0</v>
          </cell>
          <cell r="P12">
            <v>0</v>
          </cell>
          <cell r="S12">
            <v>325423</v>
          </cell>
        </row>
        <row r="13">
          <cell r="B13">
            <v>96267544.248710036</v>
          </cell>
          <cell r="J13">
            <v>-1080203.96</v>
          </cell>
          <cell r="M13">
            <v>-101144.47671232879</v>
          </cell>
          <cell r="P13">
            <v>0</v>
          </cell>
          <cell r="S13">
            <v>158495</v>
          </cell>
        </row>
        <row r="14">
          <cell r="B14">
            <v>23868557.386370003</v>
          </cell>
          <cell r="J14">
            <v>-727722.72</v>
          </cell>
          <cell r="M14">
            <v>-12434.25</v>
          </cell>
          <cell r="P14">
            <v>0</v>
          </cell>
          <cell r="S14">
            <v>1754422</v>
          </cell>
        </row>
        <row r="15">
          <cell r="B15">
            <v>-46154765.40061754</v>
          </cell>
          <cell r="J15">
            <v>16163030.789999997</v>
          </cell>
          <cell r="M15">
            <v>-116075.5</v>
          </cell>
          <cell r="P15">
            <v>0</v>
          </cell>
          <cell r="S15">
            <v>-627202</v>
          </cell>
        </row>
        <row r="16">
          <cell r="B16">
            <v>344711984.31525111</v>
          </cell>
          <cell r="J16">
            <v>-1011587.79</v>
          </cell>
          <cell r="M16">
            <v>1004587.3353424659</v>
          </cell>
          <cell r="P16">
            <v>2605405.9980097264</v>
          </cell>
          <cell r="S16">
            <v>2169625</v>
          </cell>
        </row>
        <row r="17">
          <cell r="B17">
            <v>122860014.95645624</v>
          </cell>
          <cell r="J17">
            <v>-989522.64</v>
          </cell>
          <cell r="M17">
            <v>-114305.52</v>
          </cell>
          <cell r="P17">
            <v>0</v>
          </cell>
          <cell r="S17">
            <v>-2712560</v>
          </cell>
        </row>
        <row r="18">
          <cell r="B18">
            <v>10623250.436866015</v>
          </cell>
          <cell r="J18">
            <v>-71804.94</v>
          </cell>
          <cell r="M18">
            <v>-27515.85</v>
          </cell>
          <cell r="P18">
            <v>1777914.9128814754</v>
          </cell>
          <cell r="S18">
            <v>-943617</v>
          </cell>
        </row>
        <row r="19">
          <cell r="B19">
            <v>-28582070.158065706</v>
          </cell>
          <cell r="J19">
            <v>-520212.17</v>
          </cell>
          <cell r="M19">
            <v>30725.86</v>
          </cell>
          <cell r="P19">
            <v>0</v>
          </cell>
          <cell r="S19">
            <v>0</v>
          </cell>
        </row>
        <row r="20">
          <cell r="B20">
            <v>34902270.912064373</v>
          </cell>
          <cell r="J20">
            <v>-1566199.43</v>
          </cell>
          <cell r="M20">
            <v>-980395.29999999993</v>
          </cell>
          <cell r="P20">
            <v>0</v>
          </cell>
          <cell r="S20">
            <v>0</v>
          </cell>
        </row>
        <row r="21">
          <cell r="B21">
            <v>-62371696.976972327</v>
          </cell>
          <cell r="J21">
            <v>-211063.61</v>
          </cell>
          <cell r="M21">
            <v>-943731.95</v>
          </cell>
          <cell r="P21">
            <v>0</v>
          </cell>
          <cell r="S21">
            <v>184895</v>
          </cell>
        </row>
        <row r="22">
          <cell r="B22">
            <v>33946260.527878709</v>
          </cell>
          <cell r="J22">
            <v>-40249.61</v>
          </cell>
          <cell r="M22">
            <v>-717782.3</v>
          </cell>
          <cell r="P22">
            <v>0</v>
          </cell>
          <cell r="S22">
            <v>0</v>
          </cell>
        </row>
        <row r="23">
          <cell r="B23">
            <v>-283132501.69441491</v>
          </cell>
          <cell r="J23">
            <v>-825235.18</v>
          </cell>
          <cell r="M23">
            <v>-1920084.9743835614</v>
          </cell>
          <cell r="P23">
            <v>0</v>
          </cell>
          <cell r="S23">
            <v>0</v>
          </cell>
        </row>
        <row r="24">
          <cell r="B24">
            <v>-163804357.1979565</v>
          </cell>
          <cell r="J24">
            <v>-1116854.1299999999</v>
          </cell>
          <cell r="M24">
            <v>5884270.6899999995</v>
          </cell>
          <cell r="P24">
            <v>0</v>
          </cell>
          <cell r="S24">
            <v>0</v>
          </cell>
        </row>
        <row r="25">
          <cell r="B25">
            <v>-29201743.794224359</v>
          </cell>
          <cell r="J25">
            <v>-129958.94</v>
          </cell>
          <cell r="M25">
            <v>1230222.0666666667</v>
          </cell>
          <cell r="P25">
            <v>0</v>
          </cell>
          <cell r="S25">
            <v>-527185</v>
          </cell>
        </row>
        <row r="26">
          <cell r="B26">
            <v>-228506135.14196762</v>
          </cell>
          <cell r="J26">
            <v>-376299.41</v>
          </cell>
          <cell r="M26">
            <v>-1435306.4562557079</v>
          </cell>
          <cell r="P26">
            <v>-9416382.6899999995</v>
          </cell>
          <cell r="S26">
            <v>0</v>
          </cell>
        </row>
        <row r="27">
          <cell r="B27">
            <v>-196917477.85121667</v>
          </cell>
          <cell r="J27">
            <v>-1005290.02</v>
          </cell>
          <cell r="M27">
            <v>-1774251.8034246576</v>
          </cell>
          <cell r="P27">
            <v>0</v>
          </cell>
          <cell r="S27">
            <v>0</v>
          </cell>
        </row>
        <row r="28">
          <cell r="B28">
            <v>-58793693.589134298</v>
          </cell>
          <cell r="J28">
            <v>-406820.27</v>
          </cell>
          <cell r="M28">
            <v>-70425.05</v>
          </cell>
          <cell r="P28">
            <v>0</v>
          </cell>
          <cell r="S28">
            <v>0</v>
          </cell>
        </row>
      </sheetData>
      <sheetData sheetId="8"/>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12"/>
      <sheetName val="CostiCEMio2012"/>
      <sheetName val="CostiCE2012"/>
      <sheetName val="SA4 template"/>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ziamento 2012"/>
      <sheetName val="Mobilità confronto"/>
      <sheetName val="FSN  CONFRONTO"/>
      <sheetName val="ricavi"/>
      <sheetName val="costi"/>
      <sheetName val="voci economiche"/>
      <sheetName val="utile o perdita di esercizio"/>
      <sheetName val="sopravv e insuss v.terzi e mob "/>
      <sheetName val="RGE-UETPS 2012"/>
      <sheetName val="RGE-S 2012"/>
      <sheetName val="regioni eligibil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I5">
            <v>41396</v>
          </cell>
        </row>
      </sheetData>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 EP EPS 2012"/>
      <sheetName val="RicaviCE2012"/>
      <sheetName val="Foglio1"/>
      <sheetName val="SA9 Template"/>
    </sheetNames>
    <sheetDataSet>
      <sheetData sheetId="0"/>
      <sheetData sheetId="1">
        <row r="3">
          <cell r="B3">
            <v>41396</v>
          </cell>
        </row>
      </sheetData>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07"/>
      <sheetName val="CostiCEMio2007"/>
      <sheetName val="CostiCE2007"/>
      <sheetName val="S200"/>
      <sheetName val="S2008"/>
    </sheetNames>
    <sheetDataSet>
      <sheetData sheetId="0" refreshError="1">
        <row r="12">
          <cell r="C12">
            <v>2710.48</v>
          </cell>
          <cell r="I12">
            <v>21.536999999999999</v>
          </cell>
          <cell r="J12">
            <v>5122.8870000000006</v>
          </cell>
          <cell r="K12">
            <v>435.90899999999999</v>
          </cell>
          <cell r="L12">
            <v>796.61099999999999</v>
          </cell>
          <cell r="M12">
            <v>216.86699999999999</v>
          </cell>
          <cell r="N12">
            <v>135.572</v>
          </cell>
          <cell r="O12">
            <v>190.886</v>
          </cell>
          <cell r="P12">
            <v>486.61099999999999</v>
          </cell>
          <cell r="Q12">
            <v>514.70699999999999</v>
          </cell>
        </row>
        <row r="13">
          <cell r="C13">
            <v>102.17</v>
          </cell>
          <cell r="I13">
            <v>1.5640000000000001</v>
          </cell>
          <cell r="J13">
            <v>188.28199999999998</v>
          </cell>
          <cell r="K13">
            <v>11.786</v>
          </cell>
          <cell r="L13">
            <v>22.736000000000001</v>
          </cell>
          <cell r="M13">
            <v>6.056</v>
          </cell>
          <cell r="N13">
            <v>1.0569999999999999</v>
          </cell>
          <cell r="O13">
            <v>3.657</v>
          </cell>
          <cell r="P13">
            <v>10.034000000000001</v>
          </cell>
          <cell r="Q13">
            <v>8.2260000000000009</v>
          </cell>
        </row>
        <row r="14">
          <cell r="C14">
            <v>4641.6940000000004</v>
          </cell>
          <cell r="I14">
            <v>65.436000000000007</v>
          </cell>
          <cell r="J14">
            <v>9392.6389999999992</v>
          </cell>
          <cell r="K14">
            <v>863.49900000000002</v>
          </cell>
          <cell r="L14">
            <v>1631.6210000000001</v>
          </cell>
          <cell r="M14">
            <v>668.00800000000004</v>
          </cell>
          <cell r="N14">
            <v>270.70499999999998</v>
          </cell>
          <cell r="O14">
            <v>196.46899999999999</v>
          </cell>
          <cell r="P14">
            <v>1305.6120000000001</v>
          </cell>
          <cell r="Q14">
            <v>2101.2130000000002</v>
          </cell>
        </row>
        <row r="15">
          <cell r="C15">
            <v>471.226</v>
          </cell>
          <cell r="I15">
            <v>4.1779999999999999</v>
          </cell>
          <cell r="J15">
            <v>772.58100000000002</v>
          </cell>
          <cell r="K15">
            <v>45.343000000000004</v>
          </cell>
          <cell r="L15">
            <v>60.582000000000001</v>
          </cell>
          <cell r="M15">
            <v>5.6630000000000003</v>
          </cell>
          <cell r="N15">
            <v>5.6369999999999996</v>
          </cell>
          <cell r="O15">
            <v>30.983000000000001</v>
          </cell>
          <cell r="P15">
            <v>126.98</v>
          </cell>
          <cell r="Q15">
            <v>21.088000000000001</v>
          </cell>
        </row>
        <row r="16">
          <cell r="C16">
            <v>360.495</v>
          </cell>
          <cell r="I16">
            <v>5.1289999999999996</v>
          </cell>
          <cell r="J16">
            <v>638.649</v>
          </cell>
          <cell r="K16">
            <v>52.283000000000001</v>
          </cell>
          <cell r="L16">
            <v>78.861999999999995</v>
          </cell>
          <cell r="M16">
            <v>14.06</v>
          </cell>
          <cell r="N16">
            <v>0.95099999999999996</v>
          </cell>
          <cell r="O16">
            <v>15.353999999999999</v>
          </cell>
          <cell r="P16">
            <v>124.512</v>
          </cell>
          <cell r="Q16">
            <v>51.313000000000002</v>
          </cell>
        </row>
        <row r="17">
          <cell r="C17">
            <v>2547.7510000000002</v>
          </cell>
          <cell r="I17">
            <v>161.434</v>
          </cell>
          <cell r="J17">
            <v>5511.0159999999996</v>
          </cell>
          <cell r="K17">
            <v>472.90899999999999</v>
          </cell>
          <cell r="L17">
            <v>782.85599999999999</v>
          </cell>
          <cell r="M17">
            <v>304.98399999999998</v>
          </cell>
          <cell r="N17">
            <v>33.676000000000002</v>
          </cell>
          <cell r="O17">
            <v>115.288</v>
          </cell>
          <cell r="P17">
            <v>677.702</v>
          </cell>
          <cell r="Q17">
            <v>547.33900000000006</v>
          </cell>
        </row>
        <row r="18">
          <cell r="C18">
            <v>824.97199999999998</v>
          </cell>
          <cell r="I18">
            <v>6.2679999999999998</v>
          </cell>
          <cell r="J18">
            <v>1613.433</v>
          </cell>
          <cell r="K18">
            <v>118.32599999999999</v>
          </cell>
          <cell r="L18">
            <v>232.602</v>
          </cell>
          <cell r="M18">
            <v>46.220999999999997</v>
          </cell>
          <cell r="N18">
            <v>7.5270000000000001</v>
          </cell>
          <cell r="O18">
            <v>52.154000000000003</v>
          </cell>
          <cell r="P18">
            <v>79.706000000000003</v>
          </cell>
          <cell r="Q18">
            <v>44.642000000000003</v>
          </cell>
        </row>
        <row r="19">
          <cell r="C19">
            <v>1091.0060000000001</v>
          </cell>
          <cell r="I19">
            <v>42.741999999999997</v>
          </cell>
          <cell r="J19">
            <v>2140.7910000000002</v>
          </cell>
          <cell r="K19">
            <v>144.178</v>
          </cell>
          <cell r="L19">
            <v>348.27800000000002</v>
          </cell>
          <cell r="M19">
            <v>58.131</v>
          </cell>
          <cell r="N19">
            <v>185.286</v>
          </cell>
          <cell r="O19">
            <v>38.098999999999997</v>
          </cell>
          <cell r="P19">
            <v>27.631</v>
          </cell>
          <cell r="Q19">
            <v>206.99199999999999</v>
          </cell>
        </row>
        <row r="20">
          <cell r="C20">
            <v>2681.7310000000002</v>
          </cell>
          <cell r="I20">
            <v>33.898000000000003</v>
          </cell>
          <cell r="J20">
            <v>5311.3420000000006</v>
          </cell>
          <cell r="K20">
            <v>424.99900000000002</v>
          </cell>
          <cell r="L20">
            <v>769.904</v>
          </cell>
          <cell r="M20">
            <v>152.874</v>
          </cell>
          <cell r="N20">
            <v>8.8179999999999996</v>
          </cell>
          <cell r="O20">
            <v>101.229</v>
          </cell>
          <cell r="P20">
            <v>486.82799999999997</v>
          </cell>
          <cell r="Q20">
            <v>565.28899999999999</v>
          </cell>
        </row>
        <row r="21">
          <cell r="C21">
            <v>2350.4209999999998</v>
          </cell>
          <cell r="I21">
            <v>76.233999999999995</v>
          </cell>
          <cell r="J21">
            <v>4850.924</v>
          </cell>
          <cell r="K21">
            <v>382.04599999999999</v>
          </cell>
          <cell r="L21">
            <v>657.24199999999996</v>
          </cell>
          <cell r="M21">
            <v>123.40300000000001</v>
          </cell>
          <cell r="N21">
            <v>77.683000000000007</v>
          </cell>
          <cell r="O21">
            <v>55.274999999999999</v>
          </cell>
          <cell r="P21">
            <v>260.70600000000002</v>
          </cell>
          <cell r="Q21">
            <v>233.9</v>
          </cell>
        </row>
        <row r="22">
          <cell r="C22">
            <v>556.08399999999995</v>
          </cell>
          <cell r="I22">
            <v>3.016</v>
          </cell>
          <cell r="J22">
            <v>1106.598</v>
          </cell>
          <cell r="K22">
            <v>80.504999999999995</v>
          </cell>
          <cell r="L22">
            <v>165.351</v>
          </cell>
          <cell r="M22">
            <v>14.173999999999999</v>
          </cell>
          <cell r="N22">
            <v>25.151</v>
          </cell>
          <cell r="O22">
            <v>33.204999999999998</v>
          </cell>
          <cell r="P22">
            <v>55.128999999999998</v>
          </cell>
          <cell r="Q22">
            <v>38.912999999999997</v>
          </cell>
        </row>
        <row r="23">
          <cell r="C23">
            <v>946.245</v>
          </cell>
          <cell r="I23">
            <v>9.4390000000000001</v>
          </cell>
          <cell r="J23">
            <v>1798.7880000000002</v>
          </cell>
          <cell r="K23">
            <v>158.488</v>
          </cell>
          <cell r="L23">
            <v>305.27699999999999</v>
          </cell>
          <cell r="M23">
            <v>37.6</v>
          </cell>
          <cell r="N23">
            <v>59.195999999999998</v>
          </cell>
          <cell r="O23">
            <v>20.119</v>
          </cell>
          <cell r="P23">
            <v>105.81</v>
          </cell>
          <cell r="Q23">
            <v>85.698999999999998</v>
          </cell>
        </row>
        <row r="24">
          <cell r="C24">
            <v>2918.9969999999998</v>
          </cell>
          <cell r="I24">
            <v>94.838999999999999</v>
          </cell>
          <cell r="J24">
            <v>6379.8379999999997</v>
          </cell>
          <cell r="K24">
            <v>553.00400000000002</v>
          </cell>
          <cell r="L24">
            <v>1312.8910000000001</v>
          </cell>
          <cell r="M24">
            <v>458.79500000000002</v>
          </cell>
          <cell r="N24">
            <v>269.48399999999998</v>
          </cell>
          <cell r="O24">
            <v>212.29300000000001</v>
          </cell>
          <cell r="P24">
            <v>328.64</v>
          </cell>
          <cell r="Q24">
            <v>1521.655</v>
          </cell>
        </row>
        <row r="25">
          <cell r="C25">
            <v>742.28300000000002</v>
          </cell>
          <cell r="I25">
            <v>38.520000000000003</v>
          </cell>
          <cell r="J25">
            <v>1501.6880000000001</v>
          </cell>
          <cell r="K25">
            <v>150.786</v>
          </cell>
          <cell r="L25">
            <v>267.202</v>
          </cell>
          <cell r="M25">
            <v>49.96</v>
          </cell>
          <cell r="N25">
            <v>156.99799999999999</v>
          </cell>
          <cell r="O25">
            <v>24.361999999999998</v>
          </cell>
          <cell r="P25">
            <v>41.192</v>
          </cell>
          <cell r="Q25">
            <v>188.75399999999999</v>
          </cell>
        </row>
        <row r="26">
          <cell r="C26">
            <v>208.56800000000001</v>
          </cell>
          <cell r="I26">
            <v>12.102</v>
          </cell>
          <cell r="J26">
            <v>391.26900000000001</v>
          </cell>
          <cell r="K26">
            <v>45.790999999999997</v>
          </cell>
          <cell r="L26">
            <v>63.642000000000003</v>
          </cell>
          <cell r="M26">
            <v>21.718</v>
          </cell>
          <cell r="N26">
            <v>27.460999999999999</v>
          </cell>
          <cell r="O26">
            <v>6.6829999999999998</v>
          </cell>
          <cell r="P26">
            <v>11.195</v>
          </cell>
          <cell r="Q26">
            <v>66.584999999999994</v>
          </cell>
        </row>
        <row r="27">
          <cell r="C27">
            <v>3172.5830000000001</v>
          </cell>
          <cell r="I27">
            <v>362.76600000000002</v>
          </cell>
          <cell r="J27">
            <v>6036.375</v>
          </cell>
          <cell r="K27">
            <v>657.11099999999999</v>
          </cell>
          <cell r="L27">
            <v>1118.258</v>
          </cell>
          <cell r="M27">
            <v>614.971</v>
          </cell>
          <cell r="N27">
            <v>281.35599999999999</v>
          </cell>
          <cell r="O27">
            <v>164.35400000000001</v>
          </cell>
          <cell r="P27">
            <v>268.42399999999998</v>
          </cell>
          <cell r="Q27">
            <v>721.08299999999997</v>
          </cell>
        </row>
        <row r="28">
          <cell r="C28">
            <v>2008.6610000000001</v>
          </cell>
          <cell r="I28">
            <v>152.517</v>
          </cell>
          <cell r="J28">
            <v>4085.1869999999999</v>
          </cell>
          <cell r="K28">
            <v>398.721</v>
          </cell>
          <cell r="L28">
            <v>837.09</v>
          </cell>
          <cell r="M28">
            <v>216.643</v>
          </cell>
          <cell r="N28">
            <v>331.92899999999997</v>
          </cell>
          <cell r="O28">
            <v>108.024</v>
          </cell>
          <cell r="P28">
            <v>100.886</v>
          </cell>
          <cell r="Q28">
            <v>783.245</v>
          </cell>
        </row>
        <row r="29">
          <cell r="C29">
            <v>352.19400000000002</v>
          </cell>
          <cell r="I29">
            <v>21.117000000000001</v>
          </cell>
          <cell r="J29">
            <v>669.08600000000001</v>
          </cell>
          <cell r="K29">
            <v>76.997</v>
          </cell>
          <cell r="L29">
            <v>111.75700000000001</v>
          </cell>
          <cell r="M29">
            <v>14.611000000000001</v>
          </cell>
          <cell r="N29">
            <v>60.543999999999997</v>
          </cell>
          <cell r="O29">
            <v>21.677</v>
          </cell>
          <cell r="P29">
            <v>27.074999999999999</v>
          </cell>
          <cell r="Q29">
            <v>5.3970000000000002</v>
          </cell>
        </row>
        <row r="30">
          <cell r="C30">
            <v>1203.26</v>
          </cell>
          <cell r="I30">
            <v>130.768</v>
          </cell>
          <cell r="J30">
            <v>2192.5059999999999</v>
          </cell>
          <cell r="K30">
            <v>218.929</v>
          </cell>
          <cell r="L30">
            <v>500.70499999999998</v>
          </cell>
          <cell r="M30">
            <v>96.831000000000003</v>
          </cell>
          <cell r="N30">
            <v>85.798000000000002</v>
          </cell>
          <cell r="O30">
            <v>50.296999999999997</v>
          </cell>
          <cell r="P30">
            <v>78.016000000000005</v>
          </cell>
          <cell r="Q30">
            <v>227.02099999999999</v>
          </cell>
        </row>
        <row r="31">
          <cell r="C31">
            <v>2911.6289999999999</v>
          </cell>
          <cell r="I31">
            <v>115.637</v>
          </cell>
          <cell r="J31">
            <v>5134.1449999999995</v>
          </cell>
          <cell r="K31">
            <v>538.24300000000005</v>
          </cell>
          <cell r="L31">
            <v>1138.704</v>
          </cell>
          <cell r="M31">
            <v>517.47199999999998</v>
          </cell>
          <cell r="N31">
            <v>157.56800000000001</v>
          </cell>
          <cell r="O31">
            <v>170.92599999999999</v>
          </cell>
          <cell r="P31">
            <v>133.286</v>
          </cell>
          <cell r="Q31">
            <v>677.16600000000005</v>
          </cell>
        </row>
        <row r="32">
          <cell r="C32">
            <v>1026.4069999999999</v>
          </cell>
          <cell r="I32">
            <v>25.457000000000001</v>
          </cell>
          <cell r="J32">
            <v>1864.8140000000001</v>
          </cell>
          <cell r="K32">
            <v>178.33699999999999</v>
          </cell>
          <cell r="L32">
            <v>340.31700000000001</v>
          </cell>
          <cell r="M32">
            <v>88.688000000000002</v>
          </cell>
          <cell r="N32">
            <v>60.14</v>
          </cell>
          <cell r="O32">
            <v>55.139000000000003</v>
          </cell>
          <cell r="P32">
            <v>49.271999999999998</v>
          </cell>
          <cell r="Q32">
            <v>95.805000000000007</v>
          </cell>
        </row>
        <row r="51">
          <cell r="V51">
            <v>160.44660855000001</v>
          </cell>
        </row>
        <row r="52">
          <cell r="V52">
            <v>33.563166150000001</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08"/>
      <sheetName val="CostiCEMio2008"/>
      <sheetName val="CostiCE2008"/>
    </sheetNames>
    <sheetDataSet>
      <sheetData sheetId="0">
        <row r="12">
          <cell r="C12">
            <v>2818.9409999999998</v>
          </cell>
          <cell r="I12">
            <v>37.363999999999997</v>
          </cell>
          <cell r="J12">
            <v>5408.2089999999989</v>
          </cell>
          <cell r="K12">
            <v>441.87700000000001</v>
          </cell>
          <cell r="L12">
            <v>808.04700000000003</v>
          </cell>
          <cell r="M12">
            <v>248.31299999999999</v>
          </cell>
          <cell r="N12">
            <v>150.73500000000001</v>
          </cell>
          <cell r="O12">
            <v>203.929</v>
          </cell>
          <cell r="P12">
            <v>473.24200000000002</v>
          </cell>
          <cell r="Q12">
            <v>536.65200000000004</v>
          </cell>
        </row>
        <row r="13">
          <cell r="C13">
            <v>112.831</v>
          </cell>
          <cell r="I13">
            <v>0.83499999999999996</v>
          </cell>
          <cell r="J13">
            <v>213.11699999999999</v>
          </cell>
          <cell r="K13">
            <v>13.295</v>
          </cell>
          <cell r="L13">
            <v>21.335000000000001</v>
          </cell>
          <cell r="M13">
            <v>1.893</v>
          </cell>
          <cell r="N13">
            <v>4.585</v>
          </cell>
          <cell r="O13">
            <v>2.6880000000000002</v>
          </cell>
          <cell r="P13">
            <v>6.5060000000000002</v>
          </cell>
          <cell r="Q13">
            <v>1.145</v>
          </cell>
        </row>
        <row r="14">
          <cell r="C14">
            <v>4869.8360000000002</v>
          </cell>
          <cell r="I14">
            <v>58.021000000000001</v>
          </cell>
          <cell r="J14">
            <v>9636.1830000000009</v>
          </cell>
          <cell r="K14">
            <v>837.08799999999997</v>
          </cell>
          <cell r="L14">
            <v>1573.81</v>
          </cell>
          <cell r="M14">
            <v>733.76900000000001</v>
          </cell>
          <cell r="N14">
            <v>262.78399999999999</v>
          </cell>
          <cell r="O14">
            <v>208.27699999999999</v>
          </cell>
          <cell r="P14">
            <v>1488.116</v>
          </cell>
          <cell r="Q14">
            <v>2232.2910000000002</v>
          </cell>
        </row>
        <row r="15">
          <cell r="C15">
            <v>519.16300000000001</v>
          </cell>
          <cell r="I15">
            <v>6.6790000000000003</v>
          </cell>
          <cell r="J15">
            <v>830.46299999999997</v>
          </cell>
          <cell r="K15">
            <v>49.38</v>
          </cell>
          <cell r="L15">
            <v>59.9</v>
          </cell>
          <cell r="M15">
            <v>5.1180000000000003</v>
          </cell>
          <cell r="N15">
            <v>5.5679999999999996</v>
          </cell>
          <cell r="O15">
            <v>33.406999999999996</v>
          </cell>
          <cell r="P15">
            <v>110.217</v>
          </cell>
          <cell r="Q15">
            <v>21.96</v>
          </cell>
        </row>
        <row r="16">
          <cell r="C16">
            <v>378.25200000000001</v>
          </cell>
          <cell r="I16">
            <v>1.2589999999999999</v>
          </cell>
          <cell r="J16">
            <v>660.48300000000006</v>
          </cell>
          <cell r="K16">
            <v>53.648000000000003</v>
          </cell>
          <cell r="L16">
            <v>77.2</v>
          </cell>
          <cell r="M16">
            <v>14.526</v>
          </cell>
          <cell r="N16">
            <v>2.9089999999999998</v>
          </cell>
          <cell r="O16">
            <v>19.138000000000002</v>
          </cell>
          <cell r="P16">
            <v>134.16</v>
          </cell>
          <cell r="Q16">
            <v>51.860999999999997</v>
          </cell>
        </row>
        <row r="17">
          <cell r="C17">
            <v>2680.665</v>
          </cell>
          <cell r="I17">
            <v>75.680000000000007</v>
          </cell>
          <cell r="J17">
            <v>5539.1840000000002</v>
          </cell>
          <cell r="K17">
            <v>487.916</v>
          </cell>
          <cell r="L17">
            <v>745.30700000000002</v>
          </cell>
          <cell r="M17">
            <v>334.41899999999998</v>
          </cell>
          <cell r="N17">
            <v>32.725000000000001</v>
          </cell>
          <cell r="O17">
            <v>127.09</v>
          </cell>
          <cell r="P17">
            <v>813.74599999999998</v>
          </cell>
          <cell r="Q17">
            <v>557.22799999999995</v>
          </cell>
        </row>
        <row r="18">
          <cell r="C18">
            <v>888.35500000000002</v>
          </cell>
          <cell r="I18">
            <v>20.951000000000001</v>
          </cell>
          <cell r="J18">
            <v>1779.8030000000001</v>
          </cell>
          <cell r="K18">
            <v>117.181</v>
          </cell>
          <cell r="L18">
            <v>225.25399999999999</v>
          </cell>
          <cell r="M18">
            <v>41.658000000000001</v>
          </cell>
          <cell r="N18">
            <v>54.058</v>
          </cell>
          <cell r="O18">
            <v>52.883000000000003</v>
          </cell>
          <cell r="P18">
            <v>36.076999999999998</v>
          </cell>
          <cell r="Q18">
            <v>58.235999999999997</v>
          </cell>
        </row>
        <row r="19">
          <cell r="C19">
            <v>1132.768</v>
          </cell>
          <cell r="I19">
            <v>6.12</v>
          </cell>
          <cell r="J19">
            <v>2177.7319999999995</v>
          </cell>
          <cell r="K19">
            <v>149.774</v>
          </cell>
          <cell r="L19">
            <v>335.13799999999998</v>
          </cell>
          <cell r="M19">
            <v>55.048000000000002</v>
          </cell>
          <cell r="N19">
            <v>91.340999999999994</v>
          </cell>
          <cell r="O19">
            <v>42.795999999999999</v>
          </cell>
          <cell r="P19">
            <v>158.32</v>
          </cell>
          <cell r="Q19">
            <v>215.809</v>
          </cell>
        </row>
        <row r="20">
          <cell r="C20">
            <v>2857.5680000000002</v>
          </cell>
          <cell r="I20">
            <v>26.731000000000002</v>
          </cell>
          <cell r="J20">
            <v>5569.0249999999996</v>
          </cell>
          <cell r="K20">
            <v>450.45299999999997</v>
          </cell>
          <cell r="L20">
            <v>727.54499999999996</v>
          </cell>
          <cell r="M20">
            <v>147.84700000000001</v>
          </cell>
          <cell r="N20">
            <v>9.2919999999999998</v>
          </cell>
          <cell r="O20">
            <v>110.279</v>
          </cell>
          <cell r="P20">
            <v>568.60299999999995</v>
          </cell>
          <cell r="Q20">
            <v>570.26599999999996</v>
          </cell>
        </row>
        <row r="21">
          <cell r="C21">
            <v>2464.8919999999998</v>
          </cell>
          <cell r="I21">
            <v>50.360999999999997</v>
          </cell>
          <cell r="J21">
            <v>5047.58</v>
          </cell>
          <cell r="K21">
            <v>378.18799999999999</v>
          </cell>
          <cell r="L21">
            <v>632.32000000000005</v>
          </cell>
          <cell r="M21">
            <v>130.887</v>
          </cell>
          <cell r="N21">
            <v>78.472999999999999</v>
          </cell>
          <cell r="O21">
            <v>63.246000000000002</v>
          </cell>
          <cell r="P21">
            <v>329.75299999999999</v>
          </cell>
          <cell r="Q21">
            <v>216.65799999999999</v>
          </cell>
        </row>
        <row r="22">
          <cell r="C22">
            <v>588.19299999999998</v>
          </cell>
          <cell r="I22">
            <v>9.5649999999999995</v>
          </cell>
          <cell r="J22">
            <v>1154.999</v>
          </cell>
          <cell r="K22">
            <v>85.834999999999994</v>
          </cell>
          <cell r="L22">
            <v>161.845</v>
          </cell>
          <cell r="M22">
            <v>14.343</v>
          </cell>
          <cell r="N22">
            <v>7.94</v>
          </cell>
          <cell r="O22">
            <v>37.438000000000002</v>
          </cell>
          <cell r="P22">
            <v>76.611999999999995</v>
          </cell>
          <cell r="Q22">
            <v>39.786000000000001</v>
          </cell>
        </row>
        <row r="23">
          <cell r="C23">
            <v>970.58199999999999</v>
          </cell>
          <cell r="I23">
            <v>12.536</v>
          </cell>
          <cell r="J23">
            <v>1912.2860000000001</v>
          </cell>
          <cell r="K23">
            <v>162.54</v>
          </cell>
          <cell r="L23">
            <v>293.39999999999998</v>
          </cell>
          <cell r="M23">
            <v>39.625999999999998</v>
          </cell>
          <cell r="N23">
            <v>63.835999999999999</v>
          </cell>
          <cell r="O23">
            <v>26.734999999999999</v>
          </cell>
          <cell r="P23">
            <v>87.599000000000004</v>
          </cell>
          <cell r="Q23">
            <v>94.113</v>
          </cell>
        </row>
        <row r="24">
          <cell r="C24">
            <v>3023.7310000000002</v>
          </cell>
          <cell r="I24">
            <v>130.23699999999999</v>
          </cell>
          <cell r="J24">
            <v>6320.259</v>
          </cell>
          <cell r="K24">
            <v>539.35400000000004</v>
          </cell>
          <cell r="L24">
            <v>1252.3520000000001</v>
          </cell>
          <cell r="M24">
            <v>496.839</v>
          </cell>
          <cell r="N24">
            <v>263.596</v>
          </cell>
          <cell r="O24">
            <v>223.58600000000001</v>
          </cell>
          <cell r="P24">
            <v>430.30099999999999</v>
          </cell>
          <cell r="Q24">
            <v>1594.693</v>
          </cell>
        </row>
        <row r="25">
          <cell r="C25">
            <v>776.50800000000004</v>
          </cell>
          <cell r="I25">
            <v>38.106999999999999</v>
          </cell>
          <cell r="J25">
            <v>1589.0989999999999</v>
          </cell>
          <cell r="K25">
            <v>150.75</v>
          </cell>
          <cell r="L25">
            <v>267.49700000000001</v>
          </cell>
          <cell r="M25">
            <v>46.347000000000001</v>
          </cell>
          <cell r="N25">
            <v>81.007999999999996</v>
          </cell>
          <cell r="O25">
            <v>28.974</v>
          </cell>
          <cell r="P25">
            <v>86.792000000000002</v>
          </cell>
          <cell r="Q25">
            <v>138.05099999999999</v>
          </cell>
        </row>
        <row r="26">
          <cell r="C26">
            <v>208.346</v>
          </cell>
          <cell r="I26">
            <v>10.082000000000001</v>
          </cell>
          <cell r="J26">
            <v>406.16100000000006</v>
          </cell>
          <cell r="K26">
            <v>46.384999999999998</v>
          </cell>
          <cell r="L26">
            <v>63.826999999999998</v>
          </cell>
          <cell r="M26">
            <v>26.210999999999999</v>
          </cell>
          <cell r="N26">
            <v>17.626000000000001</v>
          </cell>
          <cell r="O26">
            <v>7.3250000000000002</v>
          </cell>
          <cell r="P26">
            <v>16.495000000000001</v>
          </cell>
          <cell r="Q26">
            <v>72.606999999999999</v>
          </cell>
        </row>
        <row r="27">
          <cell r="C27">
            <v>3188.221</v>
          </cell>
          <cell r="I27">
            <v>270.678</v>
          </cell>
          <cell r="J27">
            <v>6511.2440000000006</v>
          </cell>
          <cell r="K27">
            <v>634.43499999999995</v>
          </cell>
          <cell r="L27">
            <v>1115.45</v>
          </cell>
          <cell r="M27">
            <v>636.62</v>
          </cell>
          <cell r="N27">
            <v>279.43799999999999</v>
          </cell>
          <cell r="O27">
            <v>173.67699999999999</v>
          </cell>
          <cell r="P27">
            <v>132.054</v>
          </cell>
          <cell r="Q27">
            <v>734.56299999999999</v>
          </cell>
        </row>
        <row r="28">
          <cell r="C28">
            <v>2078.2130000000002</v>
          </cell>
          <cell r="I28">
            <v>272.42700000000002</v>
          </cell>
          <cell r="J28">
            <v>4327.0209999999997</v>
          </cell>
          <cell r="K28">
            <v>455.92899999999997</v>
          </cell>
          <cell r="L28">
            <v>854.82100000000003</v>
          </cell>
          <cell r="M28">
            <v>228.80699999999999</v>
          </cell>
          <cell r="N28">
            <v>239.321</v>
          </cell>
          <cell r="O28">
            <v>117.718</v>
          </cell>
          <cell r="P28">
            <v>209.16</v>
          </cell>
          <cell r="Q28">
            <v>760.34900000000005</v>
          </cell>
        </row>
        <row r="29">
          <cell r="C29">
            <v>378.92899999999997</v>
          </cell>
          <cell r="I29">
            <v>8.91</v>
          </cell>
          <cell r="J29">
            <v>696.49600000000009</v>
          </cell>
          <cell r="K29">
            <v>81.572999999999993</v>
          </cell>
          <cell r="L29">
            <v>114.282</v>
          </cell>
          <cell r="M29">
            <v>26.148</v>
          </cell>
          <cell r="N29">
            <v>50.884999999999998</v>
          </cell>
          <cell r="O29">
            <v>21.062000000000001</v>
          </cell>
          <cell r="P29">
            <v>28.251999999999999</v>
          </cell>
          <cell r="Q29">
            <v>6.3179999999999996</v>
          </cell>
        </row>
        <row r="30">
          <cell r="C30">
            <v>1259.7349999999999</v>
          </cell>
          <cell r="I30">
            <v>69.730999999999995</v>
          </cell>
          <cell r="J30">
            <v>2124.8729999999996</v>
          </cell>
          <cell r="K30">
            <v>224.82400000000001</v>
          </cell>
          <cell r="L30">
            <v>488.23</v>
          </cell>
          <cell r="M30">
            <v>107.337</v>
          </cell>
          <cell r="N30">
            <v>69.358999999999995</v>
          </cell>
          <cell r="O30">
            <v>68.027000000000001</v>
          </cell>
          <cell r="P30">
            <v>98.063999999999993</v>
          </cell>
          <cell r="Q30">
            <v>235.983</v>
          </cell>
        </row>
        <row r="31">
          <cell r="C31">
            <v>2980.2339999999999</v>
          </cell>
          <cell r="I31">
            <v>77.02</v>
          </cell>
          <cell r="J31">
            <v>5036.9629999999997</v>
          </cell>
          <cell r="K31">
            <v>530.59900000000005</v>
          </cell>
          <cell r="L31">
            <v>1072.548</v>
          </cell>
          <cell r="M31">
            <v>478.91500000000002</v>
          </cell>
          <cell r="N31">
            <v>151.00899999999999</v>
          </cell>
          <cell r="O31">
            <v>176.934</v>
          </cell>
          <cell r="P31">
            <v>292.31900000000002</v>
          </cell>
          <cell r="Q31">
            <v>641.029</v>
          </cell>
        </row>
        <row r="32">
          <cell r="C32">
            <v>1090.4960000000001</v>
          </cell>
          <cell r="I32">
            <v>60.356000000000002</v>
          </cell>
          <cell r="J32">
            <v>2050.6019999999999</v>
          </cell>
          <cell r="K32">
            <v>176.583</v>
          </cell>
          <cell r="L32">
            <v>336.41500000000002</v>
          </cell>
          <cell r="M32">
            <v>90.835999999999999</v>
          </cell>
          <cell r="N32">
            <v>52.811</v>
          </cell>
          <cell r="O32">
            <v>62.506</v>
          </cell>
          <cell r="P32">
            <v>73.605999999999995</v>
          </cell>
          <cell r="Q32">
            <v>97.885999999999996</v>
          </cell>
        </row>
        <row r="52">
          <cell r="V52">
            <v>162.97210668999998</v>
          </cell>
        </row>
        <row r="53">
          <cell r="V53">
            <v>33.383118950000004</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01"/>
      <sheetName val="CostiCEMio2001"/>
      <sheetName val="CostiCE2001"/>
    </sheetNames>
    <sheetDataSet>
      <sheetData sheetId="0" refreshError="1">
        <row r="51">
          <cell r="U51">
            <v>134.30089099999998</v>
          </cell>
        </row>
      </sheetData>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02"/>
      <sheetName val="CostiCEMio2002"/>
      <sheetName val="CostiCE2002"/>
    </sheetNames>
    <sheetDataSet>
      <sheetData sheetId="0" refreshError="1">
        <row r="51">
          <cell r="U51">
            <v>149.61810199999999</v>
          </cell>
        </row>
      </sheetData>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03"/>
      <sheetName val="CostiCEMio2003"/>
      <sheetName val="CostiCE2003"/>
    </sheetNames>
    <sheetDataSet>
      <sheetData sheetId="0" refreshError="1">
        <row r="51">
          <cell r="U51">
            <v>158.35389699999999</v>
          </cell>
        </row>
      </sheetData>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04"/>
      <sheetName val="CostiCEMio2004"/>
      <sheetName val="CostiCE2004"/>
    </sheetNames>
    <sheetDataSet>
      <sheetData sheetId="0" refreshError="1">
        <row r="51">
          <cell r="V51">
            <v>162.84326664000005</v>
          </cell>
        </row>
        <row r="52">
          <cell r="V52">
            <v>31.500640000000001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08"/>
      <sheetName val="CostiCEMio2008"/>
      <sheetName val="CostiCE2008"/>
    </sheetNames>
    <sheetDataSet>
      <sheetData sheetId="0">
        <row r="12">
          <cell r="V12">
            <v>8271.2297180799997</v>
          </cell>
        </row>
        <row r="34">
          <cell r="E34">
            <v>1109.172</v>
          </cell>
          <cell r="I34">
            <v>1243.6500000000001</v>
          </cell>
        </row>
        <row r="43">
          <cell r="V43">
            <v>32481.673000000003</v>
          </cell>
        </row>
      </sheetData>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05"/>
      <sheetName val="CostiCEMio2005"/>
      <sheetName val="CostiCE2005"/>
      <sheetName val="S200"/>
      <sheetName val="S2006"/>
    </sheetNames>
    <sheetDataSet>
      <sheetData sheetId="0" refreshError="1">
        <row r="51">
          <cell r="V51">
            <v>166.29728700000001</v>
          </cell>
        </row>
        <row r="52">
          <cell r="V52">
            <v>34.639540080000003</v>
          </cell>
        </row>
      </sheetData>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006"/>
      <sheetName val="CostiCEMio2006"/>
      <sheetName val="CostiCE2006"/>
      <sheetName val="S2005"/>
      <sheetName val="S200"/>
    </sheetNames>
    <sheetDataSet>
      <sheetData sheetId="0" refreshError="1">
        <row r="51">
          <cell r="V51">
            <v>175.80990037999999</v>
          </cell>
        </row>
        <row r="52">
          <cell r="V52">
            <v>34.789812559999994</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 EP EPS 2008"/>
      <sheetName val="RicaviCE 2008"/>
    </sheetNames>
    <sheetDataSet>
      <sheetData sheetId="0">
        <row r="31">
          <cell r="I31">
            <v>1145.0949999999998</v>
          </cell>
          <cell r="O31">
            <v>3965.0699999999993</v>
          </cell>
          <cell r="S31">
            <v>951.57499999999982</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da93 (2)"/>
      <sheetName val="SFda93"/>
    </sheetNames>
    <sheetDataSet>
      <sheetData sheetId="0">
        <row r="13">
          <cell r="B13">
            <v>70.172954677808363</v>
          </cell>
          <cell r="C13">
            <v>100</v>
          </cell>
          <cell r="D13">
            <v>11.148781609922031</v>
          </cell>
          <cell r="E13">
            <v>1214.8645214371686</v>
          </cell>
        </row>
        <row r="15">
          <cell r="B15">
            <v>1166.548</v>
          </cell>
          <cell r="C15">
            <v>6.0154365425004688</v>
          </cell>
          <cell r="D15">
            <v>5.2846856571425418</v>
          </cell>
          <cell r="E15">
            <v>20195.783179722141</v>
          </cell>
        </row>
        <row r="17">
          <cell r="B17">
            <v>69.663477717467089</v>
          </cell>
          <cell r="C17">
            <v>100</v>
          </cell>
          <cell r="D17">
            <v>11.183584428019101</v>
          </cell>
          <cell r="E17">
            <v>1206.0442360943314</v>
          </cell>
        </row>
        <row r="18">
          <cell r="B18">
            <v>25.61856610906537</v>
          </cell>
          <cell r="C18">
            <v>36.774744742095891</v>
          </cell>
          <cell r="D18">
            <v>9.2385358190675859</v>
          </cell>
          <cell r="E18">
            <v>443.51968930045064</v>
          </cell>
        </row>
        <row r="19">
          <cell r="B19">
            <v>15.826630583544651</v>
          </cell>
          <cell r="C19">
            <v>22.718691489581431</v>
          </cell>
          <cell r="D19">
            <v>11.343999523298779</v>
          </cell>
          <cell r="E19">
            <v>273.9974692261502</v>
          </cell>
        </row>
        <row r="20">
          <cell r="B20">
            <v>4.1674611495297658</v>
          </cell>
          <cell r="C20">
            <v>5.982275485056407</v>
          </cell>
          <cell r="D20">
            <v>11.551301477700541</v>
          </cell>
          <cell r="E20">
            <v>72.148888674806997</v>
          </cell>
        </row>
        <row r="21">
          <cell r="B21">
            <v>8.7477459238639241</v>
          </cell>
          <cell r="C21">
            <v>12.557147892245633</v>
          </cell>
          <cell r="D21">
            <v>14.790420034176893</v>
          </cell>
          <cell r="E21">
            <v>151.44475837226926</v>
          </cell>
        </row>
        <row r="22">
          <cell r="B22">
            <v>8.0190701709988783</v>
          </cell>
          <cell r="C22">
            <v>11.511153955766718</v>
          </cell>
          <cell r="D22">
            <v>10.542848058558691</v>
          </cell>
          <cell r="E22">
            <v>138.8296087914691</v>
          </cell>
        </row>
        <row r="24">
          <cell r="B24">
            <v>2.2728710355477282</v>
          </cell>
          <cell r="C24">
            <v>3.2626436549231301</v>
          </cell>
          <cell r="D24">
            <v>10.344090955248237</v>
          </cell>
          <cell r="E24">
            <v>39.348925744497834</v>
          </cell>
        </row>
        <row r="26">
          <cell r="B26">
            <v>4.4328254840492294</v>
          </cell>
          <cell r="C26">
            <v>6.3631986649121357</v>
          </cell>
          <cell r="D26">
            <v>8.7995155760134125</v>
          </cell>
          <cell r="E26">
            <v>76.742990729404269</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da2001Tesoro"/>
    </sheetNames>
    <sheetDataSet>
      <sheetData sheetId="0">
        <row r="11">
          <cell r="B11">
            <v>75.999474570269939</v>
          </cell>
          <cell r="C11">
            <v>100</v>
          </cell>
          <cell r="D11">
            <v>9.095148198365294</v>
          </cell>
          <cell r="E11">
            <v>1313.8692385466579</v>
          </cell>
        </row>
        <row r="12">
          <cell r="B12">
            <v>1218.5350000000001</v>
          </cell>
          <cell r="C12">
            <v>6.2369545864722751</v>
          </cell>
          <cell r="D12">
            <v>4.4564818592976954</v>
          </cell>
          <cell r="E12">
            <v>21065.877910934159</v>
          </cell>
        </row>
        <row r="14">
          <cell r="B14">
            <v>75.601448891000004</v>
          </cell>
          <cell r="C14">
            <v>100</v>
          </cell>
          <cell r="D14">
            <v>8.5237937698365247</v>
          </cell>
          <cell r="E14">
            <v>1306.9882212882969</v>
          </cell>
        </row>
        <row r="15">
          <cell r="B15">
            <v>26.887987999999989</v>
          </cell>
          <cell r="C15">
            <v>35.565440073465147</v>
          </cell>
          <cell r="D15">
            <v>4.9550856419142946</v>
          </cell>
          <cell r="E15">
            <v>464.83611260953728</v>
          </cell>
        </row>
        <row r="16">
          <cell r="B16">
            <v>16.546575000000011</v>
          </cell>
          <cell r="C16">
            <v>21.88658450694032</v>
          </cell>
          <cell r="D16">
            <v>4.5489430782816482</v>
          </cell>
          <cell r="E16">
            <v>286.05508154801925</v>
          </cell>
        </row>
        <row r="17">
          <cell r="B17">
            <v>4.5113590000000006</v>
          </cell>
          <cell r="C17">
            <v>5.9672917201684168</v>
          </cell>
          <cell r="D17">
            <v>8.2519749586397086</v>
          </cell>
          <cell r="E17">
            <v>77.991799912513002</v>
          </cell>
        </row>
        <row r="18">
          <cell r="B18">
            <v>11.661652</v>
          </cell>
          <cell r="C18">
            <v>15.425169981614287</v>
          </cell>
          <cell r="D18">
            <v>33.310364767075775</v>
          </cell>
          <cell r="E18">
            <v>201.60515477339686</v>
          </cell>
        </row>
        <row r="19">
          <cell r="B19">
            <v>2.4845429999999995</v>
          </cell>
          <cell r="C19">
            <v>3.2863695556710057</v>
          </cell>
          <cell r="D19">
            <v>9.3129773375488298</v>
          </cell>
          <cell r="E19">
            <v>42.952463000624583</v>
          </cell>
        </row>
        <row r="20">
          <cell r="B20">
            <v>2.0748409999999997</v>
          </cell>
          <cell r="C20">
            <v>2.744446079322429</v>
          </cell>
          <cell r="D20" t="str">
            <v>(*)</v>
          </cell>
          <cell r="E20">
            <v>35.869586996352616</v>
          </cell>
        </row>
        <row r="21">
          <cell r="B21">
            <v>1.0440359999999997</v>
          </cell>
          <cell r="C21">
            <v>1.380973533331697</v>
          </cell>
          <cell r="D21" t="str">
            <v>(*)</v>
          </cell>
          <cell r="E21">
            <v>18.049161419754089</v>
          </cell>
        </row>
        <row r="22">
          <cell r="B22">
            <v>2.9062170000000007</v>
          </cell>
          <cell r="C22">
            <v>3.8441287073612851</v>
          </cell>
          <cell r="D22" t="str">
            <v>(*)</v>
          </cell>
          <cell r="E22">
            <v>50.242309416374049</v>
          </cell>
        </row>
        <row r="23">
          <cell r="B23">
            <v>7.9973030000000005</v>
          </cell>
          <cell r="C23">
            <v>10.578240387337393</v>
          </cell>
          <cell r="D23">
            <v>-0.27144258043281888</v>
          </cell>
          <cell r="E23">
            <v>138.25635588206123</v>
          </cell>
        </row>
        <row r="24">
          <cell r="B24">
            <v>-0.55401600000000006</v>
          </cell>
        </row>
        <row r="26">
          <cell r="B26">
            <v>0.13430089100000001</v>
          </cell>
          <cell r="D26">
            <v>10.302129845207956</v>
          </cell>
        </row>
        <row r="29">
          <cell r="B29">
            <v>0.39802567926993654</v>
          </cell>
          <cell r="D29" t="str">
            <v>(*)</v>
          </cell>
        </row>
        <row r="32">
          <cell r="B32">
            <v>71.877810014766624</v>
          </cell>
          <cell r="C32">
            <v>94.576719669696686</v>
          </cell>
          <cell r="D32">
            <v>7.3684495509940193</v>
          </cell>
          <cell r="E32">
            <v>1242.6144265666512</v>
          </cell>
        </row>
        <row r="33">
          <cell r="C33">
            <v>5.8987070551741736</v>
          </cell>
        </row>
        <row r="35">
          <cell r="B35">
            <v>71.479784335496689</v>
          </cell>
          <cell r="C35">
            <v>100</v>
          </cell>
          <cell r="D35">
            <v>7.5927148596656373</v>
          </cell>
          <cell r="E35">
            <v>1235.73340930829</v>
          </cell>
        </row>
        <row r="36">
          <cell r="B36">
            <v>30.294634133534061</v>
          </cell>
          <cell r="C36">
            <v>42.382100638893249</v>
          </cell>
          <cell r="D36">
            <v>12.754936133075079</v>
          </cell>
          <cell r="E36">
            <v>523.72977716146613</v>
          </cell>
        </row>
        <row r="37">
          <cell r="B37">
            <v>27.288304956693544</v>
          </cell>
          <cell r="C37">
            <v>38.176255301238001</v>
          </cell>
          <cell r="D37" t="str">
            <v>(*)</v>
          </cell>
          <cell r="E37">
            <v>471.75674118022516</v>
          </cell>
        </row>
        <row r="38">
          <cell r="B38">
            <v>4.7034102880848225</v>
          </cell>
          <cell r="C38">
            <v>6.5800566297303726</v>
          </cell>
          <cell r="D38">
            <v>9.5609988949552225</v>
          </cell>
          <cell r="E38">
            <v>81.311958124983306</v>
          </cell>
        </row>
        <row r="39">
          <cell r="B39">
            <v>2.2663060000000002</v>
          </cell>
          <cell r="C39">
            <v>3.170555173142231</v>
          </cell>
          <cell r="D39">
            <v>-4.6879458094610404</v>
          </cell>
          <cell r="E39">
            <v>39.179609535070846</v>
          </cell>
        </row>
        <row r="40">
          <cell r="B40">
            <v>6.927128957184248</v>
          </cell>
          <cell r="C40">
            <v>9.6910322569961274</v>
          </cell>
          <cell r="D40" t="str">
            <v>(*)</v>
          </cell>
          <cell r="E40">
            <v>119.75532330654435</v>
          </cell>
        </row>
        <row r="42">
          <cell r="B42">
            <v>0.39802567926993654</v>
          </cell>
          <cell r="D42" t="str">
            <v>(*)</v>
          </cell>
        </row>
        <row r="45">
          <cell r="B45">
            <v>-4.1216645555033153</v>
          </cell>
          <cell r="C45">
            <v>5.4232803303033092</v>
          </cell>
          <cell r="D45">
            <v>27.686622229239727</v>
          </cell>
          <cell r="E45">
            <v>71.254811980006778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da2001Tesoro"/>
    </sheetNames>
    <sheetDataSet>
      <sheetData sheetId="0">
        <row r="11">
          <cell r="B11">
            <v>79.548500968794357</v>
          </cell>
          <cell r="C11">
            <v>100</v>
          </cell>
          <cell r="D11">
            <v>4.6698038619240059</v>
          </cell>
          <cell r="E11">
            <v>1381.4689299402721</v>
          </cell>
        </row>
        <row r="12">
          <cell r="B12">
            <v>1295.2260000000001</v>
          </cell>
          <cell r="C12">
            <v>6.1416695595050097</v>
          </cell>
          <cell r="D12">
            <v>3.7302746650777645</v>
          </cell>
          <cell r="E12">
            <v>22493.377681029331</v>
          </cell>
        </row>
        <row r="14">
          <cell r="B14">
            <v>79.142901303000002</v>
          </cell>
          <cell r="C14">
            <v>100</v>
          </cell>
          <cell r="D14">
            <v>4.6843710854086433</v>
          </cell>
          <cell r="E14">
            <v>1374.4251349037213</v>
          </cell>
        </row>
        <row r="15">
          <cell r="B15">
            <v>27.618171000000004</v>
          </cell>
          <cell r="C15">
            <v>34.896586485076334</v>
          </cell>
          <cell r="D15">
            <v>2.7156475969864862</v>
          </cell>
          <cell r="E15">
            <v>479.62745587430425</v>
          </cell>
        </row>
        <row r="16">
          <cell r="B16">
            <v>17.979955000000004</v>
          </cell>
          <cell r="C16">
            <v>22.718342016757038</v>
          </cell>
          <cell r="D16">
            <v>8.6626990782079769</v>
          </cell>
          <cell r="E16">
            <v>312.2466029117017</v>
          </cell>
        </row>
        <row r="17">
          <cell r="B17">
            <v>4.6029210000000003</v>
          </cell>
          <cell r="C17">
            <v>5.8159619172636035</v>
          </cell>
          <cell r="D17">
            <v>2.0295879800299574</v>
          </cell>
          <cell r="E17">
            <v>79.936042427299327</v>
          </cell>
        </row>
        <row r="18">
          <cell r="B18">
            <v>11.829203999999999</v>
          </cell>
          <cell r="C18">
            <v>14.946639313501638</v>
          </cell>
          <cell r="D18">
            <v>1.4367775680495252</v>
          </cell>
          <cell r="E18">
            <v>205.43036754816754</v>
          </cell>
        </row>
        <row r="19">
          <cell r="B19">
            <v>2.694002999999999</v>
          </cell>
          <cell r="C19">
            <v>3.4039730103979391</v>
          </cell>
          <cell r="D19">
            <v>8.4305242453038485</v>
          </cell>
          <cell r="E19">
            <v>46.785060640248133</v>
          </cell>
        </row>
        <row r="20">
          <cell r="B20">
            <v>1.8691949999999999</v>
          </cell>
          <cell r="C20">
            <v>2.3617974186260291</v>
          </cell>
          <cell r="D20">
            <v>-9.9114100791337645</v>
          </cell>
          <cell r="E20">
            <v>32.461137357103404</v>
          </cell>
        </row>
        <row r="21">
          <cell r="B21">
            <v>1.1234920000000002</v>
          </cell>
          <cell r="C21">
            <v>1.4195739371478069</v>
          </cell>
          <cell r="D21">
            <v>7.6104655395025107</v>
          </cell>
          <cell r="E21">
            <v>19.510981000701811</v>
          </cell>
        </row>
        <row r="22">
          <cell r="B22">
            <v>3.5513659999999998</v>
          </cell>
          <cell r="C22">
            <v>4.4872830557519396</v>
          </cell>
          <cell r="D22">
            <v>22.198927334056574</v>
          </cell>
          <cell r="E22">
            <v>61.674346192530415</v>
          </cell>
        </row>
        <row r="23">
          <cell r="B23">
            <v>8.1508540000000025</v>
          </cell>
          <cell r="C23">
            <v>10.29890724980414</v>
          </cell>
          <cell r="D23">
            <v>1.9200347917291865</v>
          </cell>
          <cell r="E23">
            <v>141.55076986172969</v>
          </cell>
        </row>
        <row r="24">
          <cell r="B24">
            <v>-0.32504100000000002</v>
          </cell>
        </row>
        <row r="25">
          <cell r="B25">
            <v>-0.10083699999999995</v>
          </cell>
        </row>
        <row r="26">
          <cell r="B26">
            <v>0.14961830300000001</v>
          </cell>
          <cell r="D26">
            <v>11.405294399722189</v>
          </cell>
        </row>
        <row r="29">
          <cell r="B29">
            <v>0.40559966579435203</v>
          </cell>
          <cell r="D29">
            <v>1.9028889136770735</v>
          </cell>
        </row>
        <row r="32">
          <cell r="B32">
            <v>76.657866300217407</v>
          </cell>
          <cell r="C32">
            <v>96.366198440733783</v>
          </cell>
          <cell r="D32">
            <v>6.6502530954529151</v>
          </cell>
          <cell r="E32">
            <v>1331.2690904233241</v>
          </cell>
        </row>
        <row r="33">
          <cell r="C33">
            <v>5.9184934752867377</v>
          </cell>
        </row>
        <row r="35">
          <cell r="B35">
            <v>76.252266634423052</v>
          </cell>
          <cell r="C35">
            <v>100</v>
          </cell>
          <cell r="D35">
            <v>6.6766881619651999</v>
          </cell>
          <cell r="E35">
            <v>1324.2252953867733</v>
          </cell>
        </row>
        <row r="36">
          <cell r="B36">
            <v>31.361394571869678</v>
          </cell>
          <cell r="C36">
            <v>41.128475199597538</v>
          </cell>
          <cell r="D36">
            <v>3.5212851016239446</v>
          </cell>
          <cell r="E36">
            <v>544.63367219994632</v>
          </cell>
        </row>
        <row r="37">
          <cell r="B37">
            <v>33.06706862802114</v>
          </cell>
          <cell r="C37">
            <v>43.365358287059053</v>
          </cell>
          <cell r="D37">
            <v>21.176704381230259</v>
          </cell>
          <cell r="E37">
            <v>574.25504387234025</v>
          </cell>
        </row>
        <row r="38">
          <cell r="B38">
            <v>5.2883901088851406</v>
          </cell>
          <cell r="C38">
            <v>6.9353874216478291</v>
          </cell>
          <cell r="D38">
            <v>12.437354705845054</v>
          </cell>
          <cell r="E38">
            <v>91.840154570533088</v>
          </cell>
        </row>
        <row r="39">
          <cell r="B39">
            <v>2.2409790000000003</v>
          </cell>
          <cell r="C39">
            <v>2.9389014896356414</v>
          </cell>
          <cell r="D39">
            <v>-1.1175454682642094</v>
          </cell>
          <cell r="E39">
            <v>38.917676932253855</v>
          </cell>
        </row>
        <row r="40">
          <cell r="B40">
            <v>4.294434325647102</v>
          </cell>
          <cell r="C40">
            <v>5.631877602059947</v>
          </cell>
          <cell r="D40">
            <v>-38.005566921151825</v>
          </cell>
          <cell r="E40">
            <v>74.578747811699856</v>
          </cell>
        </row>
        <row r="42">
          <cell r="B42">
            <v>0.40559966579435203</v>
          </cell>
          <cell r="D42">
            <v>1.9028889136770735</v>
          </cell>
        </row>
        <row r="45">
          <cell r="B45">
            <v>-2.8906346685769506</v>
          </cell>
          <cell r="C45">
            <v>3.6338015592662165</v>
          </cell>
          <cell r="D45">
            <v>-29.867299251286063</v>
          </cell>
          <cell r="E45">
            <v>-50.199839516947925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da2001Tesoro"/>
    </sheetNames>
    <sheetDataSet>
      <sheetData sheetId="0">
        <row r="11">
          <cell r="B11">
            <v>82.290227964194997</v>
          </cell>
          <cell r="C11">
            <v>100</v>
          </cell>
          <cell r="D11">
            <v>3.4466105105816851</v>
          </cell>
          <cell r="E11">
            <v>1428.5341194628788</v>
          </cell>
        </row>
        <row r="12">
          <cell r="B12">
            <v>1335.354</v>
          </cell>
          <cell r="C12">
            <v>6.1624279377749263</v>
          </cell>
          <cell r="D12">
            <v>3.0981465782805415</v>
          </cell>
          <cell r="E12">
            <v>23181.352121071308</v>
          </cell>
        </row>
        <row r="14">
          <cell r="B14">
            <v>81.863674903000017</v>
          </cell>
          <cell r="C14">
            <v>100</v>
          </cell>
          <cell r="D14">
            <v>3.4377986593939558</v>
          </cell>
          <cell r="E14">
            <v>1421.1292839586743</v>
          </cell>
        </row>
        <row r="15">
          <cell r="B15">
            <v>27.945426999999992</v>
          </cell>
          <cell r="C15">
            <v>34.13654106429064</v>
          </cell>
          <cell r="D15">
            <v>1.1849300230633943</v>
          </cell>
          <cell r="E15">
            <v>485.12438159521236</v>
          </cell>
        </row>
        <row r="16">
          <cell r="B16">
            <v>19.846380000000014</v>
          </cell>
          <cell r="C16">
            <v>24.243206799005691</v>
          </cell>
          <cell r="D16">
            <v>10.380587715597786</v>
          </cell>
          <cell r="E16">
            <v>344.52731119133017</v>
          </cell>
        </row>
        <row r="17">
          <cell r="B17">
            <v>4.7961910000000003</v>
          </cell>
          <cell r="C17">
            <v>5.8587535994236637</v>
          </cell>
          <cell r="D17">
            <v>4.1988554659095829</v>
          </cell>
          <cell r="E17">
            <v>83.260463076392568</v>
          </cell>
        </row>
        <row r="18">
          <cell r="B18">
            <v>11.190858999999998</v>
          </cell>
          <cell r="C18">
            <v>13.670115607758884</v>
          </cell>
          <cell r="D18">
            <v>-5.3963478861299636</v>
          </cell>
          <cell r="E18">
            <v>194.27001605286679</v>
          </cell>
        </row>
        <row r="19">
          <cell r="B19">
            <v>2.8723490000000003</v>
          </cell>
          <cell r="C19">
            <v>3.5086978484699549</v>
          </cell>
          <cell r="D19">
            <v>6.6201114104179286</v>
          </cell>
          <cell r="E19">
            <v>49.86313261023448</v>
          </cell>
        </row>
        <row r="20">
          <cell r="B20">
            <v>1.9939069999999999</v>
          </cell>
          <cell r="C20">
            <v>2.4356431620771648</v>
          </cell>
          <cell r="D20">
            <v>6.6719630643137791</v>
          </cell>
          <cell r="E20">
            <v>34.613638229015621</v>
          </cell>
        </row>
        <row r="21">
          <cell r="B21">
            <v>1.1851050000000003</v>
          </cell>
          <cell r="C21">
            <v>1.4476567310278057</v>
          </cell>
          <cell r="D21">
            <v>5.4840621918091212</v>
          </cell>
          <cell r="E21">
            <v>20.573073735835006</v>
          </cell>
        </row>
        <row r="22">
          <cell r="B22">
            <v>3.7230659999999993</v>
          </cell>
          <cell r="C22">
            <v>4.5478852548599207</v>
          </cell>
          <cell r="D22">
            <v>4.8347593573852858</v>
          </cell>
          <cell r="E22">
            <v>64.631329157652914</v>
          </cell>
        </row>
        <row r="23">
          <cell r="B23">
            <v>8.3637660000000018</v>
          </cell>
          <cell r="C23">
            <v>10.216699909832046</v>
          </cell>
          <cell r="D23">
            <v>2.6121434637401091</v>
          </cell>
          <cell r="E23">
            <v>145.19251427280267</v>
          </cell>
        </row>
        <row r="24">
          <cell r="B24">
            <v>-0.1242359999999999</v>
          </cell>
        </row>
        <row r="25">
          <cell r="B25">
            <v>-8.7492999999999932E-2</v>
          </cell>
        </row>
        <row r="26">
          <cell r="B26">
            <v>0.15835390299999999</v>
          </cell>
          <cell r="D26">
            <v>5.8385904831442863</v>
          </cell>
        </row>
        <row r="29">
          <cell r="B29">
            <v>0.42655306119497799</v>
          </cell>
          <cell r="D29">
            <v>5.1660287637539115</v>
          </cell>
        </row>
        <row r="32">
          <cell r="B32">
            <v>79.966852996039307</v>
          </cell>
          <cell r="C32">
            <v>97.176608905292369</v>
          </cell>
          <cell r="D32">
            <v>4.3165650904798483</v>
          </cell>
          <cell r="E32">
            <v>1388.2010143491041</v>
          </cell>
        </row>
        <row r="33">
          <cell r="C33">
            <v>5.9884384961620141</v>
          </cell>
        </row>
        <row r="35">
          <cell r="B35">
            <v>79.540299934844327</v>
          </cell>
          <cell r="C35">
            <v>100</v>
          </cell>
          <cell r="D35">
            <v>4.312046638803702</v>
          </cell>
          <cell r="E35">
            <v>1380.7961788448993</v>
          </cell>
        </row>
        <row r="36">
          <cell r="B36">
            <v>33.568436451008559</v>
          </cell>
          <cell r="C36">
            <v>42.203054902365523</v>
          </cell>
          <cell r="D36">
            <v>7.0374481405190386</v>
          </cell>
          <cell r="E36">
            <v>582.73816944767805</v>
          </cell>
        </row>
        <row r="37">
          <cell r="B37">
            <v>33.685334955033966</v>
          </cell>
          <cell r="C37">
            <v>42.350022545335392</v>
          </cell>
          <cell r="D37">
            <v>1.8697343086798601</v>
          </cell>
          <cell r="E37">
            <v>584.76749304594443</v>
          </cell>
        </row>
        <row r="38">
          <cell r="B38">
            <v>5.6850915718102497</v>
          </cell>
          <cell r="C38">
            <v>7.1474354213740821</v>
          </cell>
          <cell r="D38">
            <v>7.5013653447880522</v>
          </cell>
          <cell r="E38">
            <v>98.691515183740151</v>
          </cell>
        </row>
        <row r="39">
          <cell r="B39">
            <v>2.3825439999999998</v>
          </cell>
          <cell r="C39">
            <v>2.9953922753015361</v>
          </cell>
          <cell r="D39">
            <v>6.3171051580581299</v>
          </cell>
          <cell r="E39">
            <v>41.360262078778895</v>
          </cell>
        </row>
        <row r="40">
          <cell r="B40">
            <v>4.2188929569915681</v>
          </cell>
          <cell r="C40">
            <v>5.304094855623485</v>
          </cell>
          <cell r="D40">
            <v>-1.759052832741856</v>
          </cell>
          <cell r="E40">
            <v>73.238739088757953</v>
          </cell>
        </row>
        <row r="42">
          <cell r="B42">
            <v>0.42655306119497799</v>
          </cell>
          <cell r="D42">
            <v>5.1660287637539115</v>
          </cell>
        </row>
        <row r="45">
          <cell r="B45">
            <v>-2.3233749681556901</v>
          </cell>
          <cell r="C45">
            <v>2.8233910947076306</v>
          </cell>
          <cell r="D45">
            <v>-19.624053727291678</v>
          </cell>
          <cell r="E45">
            <v>-40.333105113774991</v>
          </cell>
        </row>
        <row r="47">
          <cell r="D47">
            <v>11.675624653055952</v>
          </cell>
          <cell r="F47" t="str">
            <v>per il periodo 2001 - 2004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da2001Tesoro"/>
    </sheetNames>
    <sheetDataSet>
      <sheetData sheetId="0">
        <row r="11">
          <cell r="B11">
            <v>90.528003854634974</v>
          </cell>
          <cell r="C11">
            <v>100</v>
          </cell>
          <cell r="D11">
            <v>10.010636857178577</v>
          </cell>
          <cell r="E11">
            <v>1556.1239995801479</v>
          </cell>
        </row>
        <row r="12">
          <cell r="B12">
            <v>1391.53</v>
          </cell>
          <cell r="C12">
            <v>6.5056451427303026</v>
          </cell>
          <cell r="D12">
            <v>4.2068245573832801</v>
          </cell>
          <cell r="E12">
            <v>23919.595450407101</v>
          </cell>
        </row>
        <row r="14">
          <cell r="B14">
            <v>90.078670906639999</v>
          </cell>
          <cell r="C14">
            <v>100</v>
          </cell>
          <cell r="D14">
            <v>10.034970960409366</v>
          </cell>
          <cell r="E14">
            <v>1548.4002262237857</v>
          </cell>
        </row>
        <row r="15">
          <cell r="B15">
            <v>29.505369999999999</v>
          </cell>
          <cell r="C15">
            <v>32.755112506688924</v>
          </cell>
          <cell r="D15">
            <v>5.5821047214630433</v>
          </cell>
          <cell r="E15">
            <v>507.18023615342685</v>
          </cell>
        </row>
        <row r="16">
          <cell r="B16">
            <v>22.511146000000004</v>
          </cell>
          <cell r="C16">
            <v>24.990539684284609</v>
          </cell>
          <cell r="D16">
            <v>13.426962498954406</v>
          </cell>
          <cell r="E16">
            <v>386.95357300600784</v>
          </cell>
        </row>
        <row r="17">
          <cell r="B17">
            <v>5.0123919999999993</v>
          </cell>
          <cell r="C17">
            <v>5.5644604316986204</v>
          </cell>
          <cell r="D17">
            <v>4.5077645990328357</v>
          </cell>
          <cell r="E17">
            <v>86.160117912554483</v>
          </cell>
        </row>
        <row r="18">
          <cell r="B18">
            <v>12.097633000000002</v>
          </cell>
          <cell r="C18">
            <v>13.430074931432237</v>
          </cell>
          <cell r="D18">
            <v>8.1028096234614715</v>
          </cell>
          <cell r="E18">
            <v>207.9513106203207</v>
          </cell>
        </row>
        <row r="19">
          <cell r="B19">
            <v>3.0929889999999998</v>
          </cell>
          <cell r="C19">
            <v>3.4336530156019487</v>
          </cell>
          <cell r="D19">
            <v>7.6815178099875565</v>
          </cell>
          <cell r="E19">
            <v>53.166691061320421</v>
          </cell>
        </row>
        <row r="20">
          <cell r="B20">
            <v>2.1274760000000001</v>
          </cell>
          <cell r="C20">
            <v>2.3617977247965554</v>
          </cell>
          <cell r="D20">
            <v>6.6988580711136612</v>
          </cell>
          <cell r="E20">
            <v>36.57008131369809</v>
          </cell>
        </row>
        <row r="21">
          <cell r="B21">
            <v>1.2929629999999999</v>
          </cell>
          <cell r="C21">
            <v>1.4353708674721255</v>
          </cell>
          <cell r="D21">
            <v>9.1011344986308842</v>
          </cell>
          <cell r="E21">
            <v>22.22528575908871</v>
          </cell>
        </row>
        <row r="22">
          <cell r="B22">
            <v>3.9856380000000007</v>
          </cell>
          <cell r="C22">
            <v>4.424619013451947</v>
          </cell>
          <cell r="D22">
            <v>7.0525744104456223</v>
          </cell>
          <cell r="E22">
            <v>68.510810813830588</v>
          </cell>
        </row>
        <row r="23">
          <cell r="B23">
            <v>9.1334629999999972</v>
          </cell>
          <cell r="C23">
            <v>10.139429132414895</v>
          </cell>
          <cell r="D23">
            <v>9.2027562703212311</v>
          </cell>
          <cell r="E23">
            <v>156.99894362411268</v>
          </cell>
        </row>
        <row r="24">
          <cell r="B24">
            <v>1.2469270000000001</v>
          </cell>
        </row>
        <row r="25">
          <cell r="B25">
            <v>-0.12166999999999972</v>
          </cell>
        </row>
        <row r="26">
          <cell r="B26">
            <v>0.16284326664000004</v>
          </cell>
          <cell r="D26">
            <v>2.835019254309159</v>
          </cell>
        </row>
        <row r="27">
          <cell r="B27">
            <v>3.1500640000000003E-2</v>
          </cell>
        </row>
        <row r="31">
          <cell r="B31">
            <v>0.44933294799497797</v>
          </cell>
          <cell r="D31">
            <v>5.3404579341624432</v>
          </cell>
        </row>
        <row r="34">
          <cell r="B34">
            <v>84.738053393814994</v>
          </cell>
          <cell r="C34">
            <v>93.604243754101574</v>
          </cell>
          <cell r="D34">
            <v>5.9664726308686928</v>
          </cell>
          <cell r="E34">
            <v>1456.5981016830763</v>
          </cell>
        </row>
        <row r="35">
          <cell r="C35">
            <v>6.0895599371781417</v>
          </cell>
        </row>
        <row r="37">
          <cell r="B37">
            <v>84.288720445820019</v>
          </cell>
          <cell r="C37">
            <v>100</v>
          </cell>
          <cell r="D37">
            <v>5.9698297779432234</v>
          </cell>
          <cell r="E37">
            <v>1448.8743283267142</v>
          </cell>
        </row>
        <row r="38">
          <cell r="B38">
            <v>34.764670000000002</v>
          </cell>
          <cell r="C38">
            <v>41.24474759626515</v>
          </cell>
          <cell r="D38">
            <v>3.5635664792945789</v>
          </cell>
          <cell r="E38">
            <v>597.58455970543514</v>
          </cell>
        </row>
        <row r="39">
          <cell r="B39">
            <v>35.062551573841532</v>
          </cell>
          <cell r="C39">
            <v>41.598153807993093</v>
          </cell>
          <cell r="D39">
            <v>4.0884753577365078</v>
          </cell>
          <cell r="E39">
            <v>602.70497158187345</v>
          </cell>
        </row>
        <row r="40">
          <cell r="B40">
            <v>6.6692974488199992</v>
          </cell>
          <cell r="C40">
            <v>7.9124435790990084</v>
          </cell>
          <cell r="D40">
            <v>17.312049675505197</v>
          </cell>
          <cell r="E40">
            <v>114.64136376090099</v>
          </cell>
        </row>
        <row r="41">
          <cell r="B41">
            <v>2.4969700000000001</v>
          </cell>
          <cell r="C41">
            <v>2.9624011217551089</v>
          </cell>
          <cell r="D41">
            <v>4.8026815034685768</v>
          </cell>
          <cell r="E41">
            <v>42.921469355172384</v>
          </cell>
        </row>
        <row r="42">
          <cell r="B42">
            <v>5.2952314231584641</v>
          </cell>
          <cell r="C42">
            <v>6.2822538948876181</v>
          </cell>
          <cell r="D42">
            <v>25.512343573049968</v>
          </cell>
          <cell r="E42">
            <v>91.021963923331811</v>
          </cell>
        </row>
        <row r="49">
          <cell r="B49">
            <v>-5.7899504608199805</v>
          </cell>
          <cell r="C49">
            <v>6.3957562458984221</v>
          </cell>
          <cell r="D49">
            <v>149.20430581276685</v>
          </cell>
          <cell r="E49">
            <v>-99.525897897071644</v>
          </cell>
        </row>
        <row r="50">
          <cell r="C50">
            <v>0.41608520555216061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N CONFRONTO"/>
      <sheetName val="ricavi"/>
      <sheetName val="costi"/>
      <sheetName val="risultato da NSIS"/>
      <sheetName val="voci str da verificare"/>
      <sheetName val="ris d'es metod. Tavolo"/>
      <sheetName val="stanziamento 2011"/>
      <sheetName val="mobilità"/>
      <sheetName val="amm.ti non sterilizz"/>
    </sheetNames>
    <sheetDataSet>
      <sheetData sheetId="0"/>
      <sheetData sheetId="1"/>
      <sheetData sheetId="2"/>
      <sheetData sheetId="3"/>
      <sheetData sheetId="4"/>
      <sheetData sheetId="5"/>
      <sheetData sheetId="6"/>
      <sheetData sheetId="7">
        <row r="8">
          <cell r="V8">
            <v>3965074</v>
          </cell>
        </row>
        <row r="9">
          <cell r="V9">
            <v>307849</v>
          </cell>
        </row>
        <row r="10">
          <cell r="V10">
            <v>1898602</v>
          </cell>
        </row>
        <row r="11">
          <cell r="V11">
            <v>62005</v>
          </cell>
        </row>
        <row r="12">
          <cell r="V12">
            <v>33193</v>
          </cell>
        </row>
        <row r="13">
          <cell r="V13">
            <v>2578345</v>
          </cell>
        </row>
        <row r="14">
          <cell r="V14">
            <v>1104046</v>
          </cell>
        </row>
        <row r="15">
          <cell r="V15">
            <v>86686</v>
          </cell>
        </row>
        <row r="16">
          <cell r="V16">
            <v>477629</v>
          </cell>
        </row>
        <row r="17">
          <cell r="V17">
            <v>-506565</v>
          </cell>
        </row>
        <row r="18">
          <cell r="V18">
            <v>2955</v>
          </cell>
        </row>
        <row r="19">
          <cell r="V19">
            <v>58516</v>
          </cell>
        </row>
        <row r="20">
          <cell r="V20">
            <v>-5895757</v>
          </cell>
        </row>
        <row r="21">
          <cell r="V21">
            <v>-37602</v>
          </cell>
        </row>
        <row r="22">
          <cell r="V22">
            <v>-53661</v>
          </cell>
        </row>
        <row r="23">
          <cell r="V23">
            <v>549676</v>
          </cell>
        </row>
        <row r="24">
          <cell r="V24">
            <v>302937</v>
          </cell>
        </row>
        <row r="25">
          <cell r="V25">
            <v>702075</v>
          </cell>
        </row>
        <row r="26">
          <cell r="V26">
            <v>83052</v>
          </cell>
        </row>
        <row r="27">
          <cell r="V27">
            <v>-1043406</v>
          </cell>
        </row>
        <row r="28">
          <cell r="V28">
            <v>-5919935</v>
          </cell>
        </row>
      </sheetData>
      <sheetData sheetId="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CN84"/>
  <sheetViews>
    <sheetView showGridLines="0" tabSelected="1" view="pageBreakPreview" zoomScale="60" zoomScaleNormal="50" workbookViewId="0">
      <selection activeCell="A57" sqref="A57:AX57"/>
    </sheetView>
  </sheetViews>
  <sheetFormatPr defaultColWidth="12.5703125" defaultRowHeight="18.75" x14ac:dyDescent="0.3"/>
  <cols>
    <col min="1" max="1" width="63" style="3" customWidth="1"/>
    <col min="2" max="2" width="9" style="3" hidden="1" customWidth="1"/>
    <col min="3" max="3" width="13.85546875" style="3" hidden="1" customWidth="1"/>
    <col min="4" max="4" width="9.5703125" style="3" hidden="1" customWidth="1"/>
    <col min="5" max="5" width="10.5703125" style="3" hidden="1" customWidth="1"/>
    <col min="6" max="6" width="11.28515625" style="3" hidden="1" customWidth="1"/>
    <col min="7" max="7" width="13.85546875" style="3" hidden="1" customWidth="1"/>
    <col min="8" max="8" width="9.5703125" style="3" hidden="1" customWidth="1"/>
    <col min="9" max="9" width="11.28515625" style="3" hidden="1" customWidth="1"/>
    <col min="10" max="10" width="11.42578125" style="3" hidden="1" customWidth="1"/>
    <col min="11" max="11" width="13.85546875" style="3" hidden="1" customWidth="1"/>
    <col min="12" max="12" width="9.5703125" style="3" hidden="1" customWidth="1"/>
    <col min="13" max="13" width="10.85546875" style="3" hidden="1" customWidth="1"/>
    <col min="14" max="14" width="11.42578125" style="3" hidden="1" customWidth="1"/>
    <col min="15" max="15" width="15.5703125" style="3" hidden="1" customWidth="1"/>
    <col min="16" max="16" width="9.5703125" style="3" hidden="1" customWidth="1"/>
    <col min="17" max="17" width="11.28515625" style="3" hidden="1" customWidth="1"/>
    <col min="18" max="18" width="11.42578125" style="3" hidden="1" customWidth="1"/>
    <col min="19" max="19" width="13.85546875" style="3" hidden="1" customWidth="1"/>
    <col min="20" max="20" width="9.5703125" style="3" hidden="1" customWidth="1"/>
    <col min="21" max="21" width="10.5703125" style="3" hidden="1" customWidth="1"/>
    <col min="22" max="22" width="11.42578125" style="3" hidden="1" customWidth="1"/>
    <col min="23" max="23" width="13.85546875" style="3" hidden="1" customWidth="1"/>
    <col min="24" max="24" width="9.5703125" style="3" hidden="1" customWidth="1"/>
    <col min="25" max="25" width="10.5703125" style="3" hidden="1" customWidth="1"/>
    <col min="26" max="26" width="11.42578125" style="3" hidden="1" customWidth="1"/>
    <col min="27" max="27" width="13.85546875" style="3" hidden="1" customWidth="1"/>
    <col min="28" max="28" width="11" style="3" hidden="1" customWidth="1"/>
    <col min="29" max="29" width="10.42578125" style="3" hidden="1" customWidth="1"/>
    <col min="30" max="30" width="11.28515625" style="3" hidden="1" customWidth="1"/>
    <col min="31" max="31" width="13.85546875" style="3" hidden="1" customWidth="1"/>
    <col min="32" max="32" width="11" style="3" hidden="1" customWidth="1"/>
    <col min="33" max="33" width="10.42578125" style="3" hidden="1" customWidth="1"/>
    <col min="34" max="34" width="11.28515625" style="3" hidden="1" customWidth="1"/>
    <col min="35" max="35" width="13.85546875" style="3" customWidth="1"/>
    <col min="36" max="36" width="11" style="3" customWidth="1"/>
    <col min="37" max="37" width="10.42578125" style="3" bestFit="1" customWidth="1"/>
    <col min="38" max="38" width="11.28515625" style="3" bestFit="1" customWidth="1"/>
    <col min="39" max="39" width="13.85546875" style="3" customWidth="1"/>
    <col min="40" max="40" width="11" style="3" customWidth="1"/>
    <col min="41" max="41" width="10.42578125" style="3" bestFit="1" customWidth="1"/>
    <col min="42" max="42" width="11.28515625" style="3" bestFit="1" customWidth="1"/>
    <col min="43" max="43" width="15.140625" style="3" customWidth="1"/>
    <col min="44" max="44" width="12.5703125" style="3"/>
    <col min="45" max="45" width="14.85546875" style="3" customWidth="1"/>
    <col min="46" max="46" width="12.5703125" style="3"/>
    <col min="47" max="47" width="15.140625" style="3" customWidth="1"/>
    <col min="48" max="48" width="12.5703125" style="3"/>
    <col min="49" max="49" width="15.28515625" style="3" bestFit="1" customWidth="1"/>
    <col min="50" max="50" width="12.5703125" style="3"/>
    <col min="51" max="51" width="16.7109375" style="3" bestFit="1" customWidth="1"/>
    <col min="52" max="16384" width="12.5703125" style="3"/>
  </cols>
  <sheetData>
    <row r="1" spans="1:50" ht="30.75" x14ac:dyDescent="0.45">
      <c r="A1" s="1">
        <f>+[1]SFda2001!A1</f>
        <v>41452.460407407409</v>
      </c>
      <c r="B1" s="1"/>
      <c r="C1" s="2" t="s">
        <v>0</v>
      </c>
      <c r="O1" s="4"/>
      <c r="Q1" s="5" t="s">
        <v>1</v>
      </c>
      <c r="S1" s="4"/>
      <c r="W1" s="4"/>
      <c r="AA1" s="4"/>
      <c r="AE1" s="4"/>
      <c r="AI1" s="4"/>
      <c r="AM1" s="4"/>
    </row>
    <row r="2" spans="1:50" ht="30.75" x14ac:dyDescent="0.45">
      <c r="Q2" s="6" t="str">
        <f>+[1]SFda2001!P2</f>
        <v>Analisi per enti, funzioni di spesa e fonti di finanziamento</v>
      </c>
    </row>
    <row r="3" spans="1:50" ht="30.75" x14ac:dyDescent="0.45">
      <c r="A3" s="7" t="s">
        <v>2</v>
      </c>
      <c r="Q3" s="6" t="str">
        <f>+[1]SFda2001!P3</f>
        <v>Dal 2001</v>
      </c>
    </row>
    <row r="4" spans="1:50" x14ac:dyDescent="0.3">
      <c r="Q4" s="8" t="str">
        <f>+[1]SFda2001!P4</f>
        <v>(miliardi di euro)</v>
      </c>
    </row>
    <row r="5" spans="1:50" ht="19.5" thickBot="1" x14ac:dyDescent="0.35">
      <c r="AW5" s="3" t="s">
        <v>3</v>
      </c>
    </row>
    <row r="6" spans="1:50" x14ac:dyDescent="0.3">
      <c r="C6" s="706">
        <v>2001</v>
      </c>
      <c r="D6" s="707"/>
      <c r="E6" s="707"/>
      <c r="F6" s="708"/>
      <c r="G6" s="706">
        <v>2002</v>
      </c>
      <c r="H6" s="707" t="s">
        <v>4</v>
      </c>
      <c r="I6" s="707"/>
      <c r="J6" s="708"/>
      <c r="K6" s="703" t="s">
        <v>5</v>
      </c>
      <c r="L6" s="707">
        <v>2003</v>
      </c>
      <c r="M6" s="707"/>
      <c r="N6" s="708"/>
      <c r="O6" s="703" t="s">
        <v>6</v>
      </c>
      <c r="P6" s="707" t="s">
        <v>6</v>
      </c>
      <c r="Q6" s="707"/>
      <c r="R6" s="708"/>
      <c r="S6" s="703" t="s">
        <v>7</v>
      </c>
      <c r="T6" s="707" t="s">
        <v>6</v>
      </c>
      <c r="U6" s="707"/>
      <c r="V6" s="708"/>
      <c r="W6" s="703" t="s">
        <v>8</v>
      </c>
      <c r="X6" s="707" t="s">
        <v>4</v>
      </c>
      <c r="Y6" s="707"/>
      <c r="Z6" s="708"/>
      <c r="AA6" s="703" t="s">
        <v>9</v>
      </c>
      <c r="AB6" s="707" t="s">
        <v>4</v>
      </c>
      <c r="AC6" s="707"/>
      <c r="AD6" s="708"/>
      <c r="AE6" s="703" t="s">
        <v>10</v>
      </c>
      <c r="AF6" s="707" t="s">
        <v>4</v>
      </c>
      <c r="AG6" s="707"/>
      <c r="AH6" s="708"/>
      <c r="AI6" s="703" t="s">
        <v>11</v>
      </c>
      <c r="AJ6" s="707" t="s">
        <v>4</v>
      </c>
      <c r="AK6" s="707"/>
      <c r="AL6" s="708"/>
      <c r="AM6" s="703" t="s">
        <v>12</v>
      </c>
      <c r="AN6" s="704" t="s">
        <v>4</v>
      </c>
      <c r="AO6" s="704"/>
      <c r="AP6" s="705"/>
      <c r="AQ6" s="703" t="s">
        <v>13</v>
      </c>
      <c r="AR6" s="704" t="s">
        <v>4</v>
      </c>
      <c r="AS6" s="704"/>
      <c r="AT6" s="705"/>
      <c r="AU6" s="703" t="s">
        <v>14</v>
      </c>
      <c r="AV6" s="704" t="s">
        <v>4</v>
      </c>
      <c r="AW6" s="704"/>
      <c r="AX6" s="705"/>
    </row>
    <row r="7" spans="1:50" x14ac:dyDescent="0.3">
      <c r="C7" s="9"/>
      <c r="D7" s="10"/>
      <c r="E7" s="11" t="s">
        <v>15</v>
      </c>
      <c r="F7" s="12"/>
      <c r="G7" s="9"/>
      <c r="H7" s="10"/>
      <c r="I7" s="11" t="s">
        <v>15</v>
      </c>
      <c r="J7" s="12"/>
      <c r="K7" s="9"/>
      <c r="L7" s="10"/>
      <c r="M7" s="11" t="s">
        <v>15</v>
      </c>
      <c r="N7" s="12"/>
      <c r="O7" s="9"/>
      <c r="P7" s="10"/>
      <c r="Q7" s="11" t="s">
        <v>15</v>
      </c>
      <c r="R7" s="12"/>
      <c r="S7" s="9"/>
      <c r="T7" s="10"/>
      <c r="U7" s="11" t="s">
        <v>15</v>
      </c>
      <c r="V7" s="12"/>
      <c r="W7" s="9"/>
      <c r="X7" s="10"/>
      <c r="Y7" s="11" t="s">
        <v>15</v>
      </c>
      <c r="Z7" s="12"/>
      <c r="AA7" s="9"/>
      <c r="AB7" s="10"/>
      <c r="AC7" s="11" t="s">
        <v>15</v>
      </c>
      <c r="AD7" s="12"/>
      <c r="AE7" s="9"/>
      <c r="AF7" s="10"/>
      <c r="AG7" s="11" t="s">
        <v>15</v>
      </c>
      <c r="AH7" s="12"/>
      <c r="AI7" s="9"/>
      <c r="AJ7" s="10"/>
      <c r="AK7" s="11" t="s">
        <v>15</v>
      </c>
      <c r="AL7" s="12"/>
      <c r="AM7" s="9"/>
      <c r="AN7" s="10"/>
      <c r="AO7" s="11" t="s">
        <v>15</v>
      </c>
      <c r="AP7" s="12"/>
      <c r="AQ7" s="9"/>
      <c r="AR7" s="10"/>
      <c r="AS7" s="11" t="s">
        <v>15</v>
      </c>
      <c r="AT7" s="12"/>
      <c r="AU7" s="9"/>
      <c r="AV7" s="10"/>
      <c r="AW7" s="11" t="s">
        <v>15</v>
      </c>
      <c r="AX7" s="12"/>
    </row>
    <row r="8" spans="1:50" ht="18.75" customHeight="1" x14ac:dyDescent="0.3">
      <c r="C8" s="9"/>
      <c r="D8" s="709" t="s">
        <v>16</v>
      </c>
      <c r="E8" s="11" t="s">
        <v>17</v>
      </c>
      <c r="F8" s="11" t="s">
        <v>18</v>
      </c>
      <c r="G8" s="9"/>
      <c r="H8" s="709" t="s">
        <v>16</v>
      </c>
      <c r="I8" s="11" t="s">
        <v>17</v>
      </c>
      <c r="J8" s="11" t="s">
        <v>18</v>
      </c>
      <c r="K8" s="9"/>
      <c r="L8" s="709" t="s">
        <v>16</v>
      </c>
      <c r="M8" s="11" t="s">
        <v>17</v>
      </c>
      <c r="N8" s="11" t="s">
        <v>18</v>
      </c>
      <c r="O8" s="9"/>
      <c r="P8" s="709" t="s">
        <v>16</v>
      </c>
      <c r="Q8" s="11" t="s">
        <v>17</v>
      </c>
      <c r="R8" s="11" t="s">
        <v>18</v>
      </c>
      <c r="S8" s="9"/>
      <c r="T8" s="709" t="s">
        <v>16</v>
      </c>
      <c r="U8" s="11" t="s">
        <v>17</v>
      </c>
      <c r="V8" s="13" t="s">
        <v>18</v>
      </c>
      <c r="W8" s="9"/>
      <c r="X8" s="709" t="s">
        <v>16</v>
      </c>
      <c r="Y8" s="11" t="s">
        <v>17</v>
      </c>
      <c r="Z8" s="13" t="s">
        <v>18</v>
      </c>
      <c r="AA8" s="9"/>
      <c r="AB8" s="709" t="s">
        <v>16</v>
      </c>
      <c r="AC8" s="11" t="s">
        <v>17</v>
      </c>
      <c r="AD8" s="13" t="s">
        <v>18</v>
      </c>
      <c r="AE8" s="9"/>
      <c r="AF8" s="709" t="s">
        <v>16</v>
      </c>
      <c r="AG8" s="11" t="s">
        <v>17</v>
      </c>
      <c r="AH8" s="13" t="s">
        <v>18</v>
      </c>
      <c r="AI8" s="9"/>
      <c r="AJ8" s="709" t="s">
        <v>16</v>
      </c>
      <c r="AK8" s="11" t="s">
        <v>17</v>
      </c>
      <c r="AL8" s="13" t="s">
        <v>18</v>
      </c>
      <c r="AM8" s="9"/>
      <c r="AN8" s="709" t="s">
        <v>16</v>
      </c>
      <c r="AO8" s="11" t="s">
        <v>17</v>
      </c>
      <c r="AP8" s="13" t="s">
        <v>18</v>
      </c>
      <c r="AQ8" s="9"/>
      <c r="AR8" s="709" t="s">
        <v>16</v>
      </c>
      <c r="AS8" s="11" t="s">
        <v>17</v>
      </c>
      <c r="AT8" s="13" t="s">
        <v>18</v>
      </c>
      <c r="AU8" s="9"/>
      <c r="AV8" s="709" t="s">
        <v>16</v>
      </c>
      <c r="AW8" s="11" t="s">
        <v>17</v>
      </c>
      <c r="AX8" s="13" t="s">
        <v>18</v>
      </c>
    </row>
    <row r="9" spans="1:50" x14ac:dyDescent="0.3">
      <c r="C9" s="14"/>
      <c r="D9" s="709">
        <v>0</v>
      </c>
      <c r="E9" s="11" t="s">
        <v>19</v>
      </c>
      <c r="F9" s="11" t="s">
        <v>20</v>
      </c>
      <c r="G9" s="14"/>
      <c r="H9" s="709"/>
      <c r="I9" s="11" t="s">
        <v>19</v>
      </c>
      <c r="J9" s="11" t="s">
        <v>20</v>
      </c>
      <c r="K9" s="14"/>
      <c r="L9" s="709"/>
      <c r="M9" s="11" t="s">
        <v>19</v>
      </c>
      <c r="N9" s="11" t="s">
        <v>20</v>
      </c>
      <c r="O9" s="14"/>
      <c r="P9" s="709"/>
      <c r="Q9" s="11" t="s">
        <v>19</v>
      </c>
      <c r="R9" s="11" t="s">
        <v>20</v>
      </c>
      <c r="S9" s="14"/>
      <c r="T9" s="709"/>
      <c r="U9" s="11" t="s">
        <v>19</v>
      </c>
      <c r="V9" s="13" t="s">
        <v>20</v>
      </c>
      <c r="W9" s="14"/>
      <c r="X9" s="709"/>
      <c r="Y9" s="11" t="s">
        <v>19</v>
      </c>
      <c r="Z9" s="13" t="s">
        <v>20</v>
      </c>
      <c r="AA9" s="14"/>
      <c r="AB9" s="709"/>
      <c r="AC9" s="11" t="s">
        <v>19</v>
      </c>
      <c r="AD9" s="13" t="s">
        <v>20</v>
      </c>
      <c r="AE9" s="14"/>
      <c r="AF9" s="709"/>
      <c r="AG9" s="11" t="s">
        <v>19</v>
      </c>
      <c r="AH9" s="13" t="s">
        <v>20</v>
      </c>
      <c r="AI9" s="14"/>
      <c r="AJ9" s="709"/>
      <c r="AK9" s="11" t="s">
        <v>19</v>
      </c>
      <c r="AL9" s="13" t="s">
        <v>20</v>
      </c>
      <c r="AM9" s="14"/>
      <c r="AN9" s="709"/>
      <c r="AO9" s="11" t="s">
        <v>19</v>
      </c>
      <c r="AP9" s="13" t="s">
        <v>20</v>
      </c>
      <c r="AQ9" s="14"/>
      <c r="AR9" s="709"/>
      <c r="AS9" s="11" t="s">
        <v>19</v>
      </c>
      <c r="AT9" s="13" t="s">
        <v>20</v>
      </c>
      <c r="AU9" s="14"/>
      <c r="AV9" s="709"/>
      <c r="AW9" s="11" t="s">
        <v>19</v>
      </c>
      <c r="AX9" s="13" t="s">
        <v>20</v>
      </c>
    </row>
    <row r="10" spans="1:50" ht="19.5" thickBot="1" x14ac:dyDescent="0.35">
      <c r="C10" s="9"/>
      <c r="D10" s="11" t="s">
        <v>21</v>
      </c>
      <c r="E10" s="11" t="s">
        <v>21</v>
      </c>
      <c r="F10" s="13"/>
      <c r="G10" s="9"/>
      <c r="H10" s="11" t="s">
        <v>21</v>
      </c>
      <c r="I10" s="11" t="s">
        <v>21</v>
      </c>
      <c r="J10" s="13"/>
      <c r="K10" s="9"/>
      <c r="L10" s="11" t="s">
        <v>21</v>
      </c>
      <c r="M10" s="11" t="s">
        <v>21</v>
      </c>
      <c r="N10" s="13"/>
      <c r="O10" s="9"/>
      <c r="P10" s="11" t="s">
        <v>21</v>
      </c>
      <c r="Q10" s="11" t="s">
        <v>21</v>
      </c>
      <c r="R10" s="13"/>
      <c r="S10" s="15"/>
      <c r="T10" s="16" t="s">
        <v>21</v>
      </c>
      <c r="U10" s="16" t="s">
        <v>21</v>
      </c>
      <c r="V10" s="17"/>
      <c r="W10" s="15"/>
      <c r="X10" s="16" t="s">
        <v>21</v>
      </c>
      <c r="Y10" s="16" t="s">
        <v>21</v>
      </c>
      <c r="Z10" s="17"/>
      <c r="AA10" s="15"/>
      <c r="AB10" s="16" t="s">
        <v>21</v>
      </c>
      <c r="AC10" s="16" t="s">
        <v>21</v>
      </c>
      <c r="AD10" s="17"/>
      <c r="AE10" s="15"/>
      <c r="AF10" s="16" t="s">
        <v>21</v>
      </c>
      <c r="AG10" s="16" t="s">
        <v>21</v>
      </c>
      <c r="AH10" s="17"/>
      <c r="AI10" s="15"/>
      <c r="AJ10" s="16" t="s">
        <v>21</v>
      </c>
      <c r="AK10" s="16" t="s">
        <v>21</v>
      </c>
      <c r="AL10" s="17"/>
      <c r="AM10" s="15"/>
      <c r="AN10" s="16" t="s">
        <v>21</v>
      </c>
      <c r="AO10" s="16" t="s">
        <v>21</v>
      </c>
      <c r="AP10" s="17"/>
      <c r="AQ10" s="15"/>
      <c r="AR10" s="16" t="s">
        <v>21</v>
      </c>
      <c r="AS10" s="16" t="s">
        <v>21</v>
      </c>
      <c r="AT10" s="17"/>
      <c r="AU10" s="15"/>
      <c r="AV10" s="16" t="s">
        <v>21</v>
      </c>
      <c r="AW10" s="16" t="s">
        <v>21</v>
      </c>
      <c r="AX10" s="17"/>
    </row>
    <row r="11" spans="1:50" s="24" customFormat="1" ht="35.25" customHeight="1" x14ac:dyDescent="0.3">
      <c r="A11" s="18" t="s">
        <v>22</v>
      </c>
      <c r="B11" s="19" t="e">
        <f>+[1]SFda2001!#REF!</f>
        <v>#REF!</v>
      </c>
      <c r="C11" s="20">
        <v>75.999474570269939</v>
      </c>
      <c r="D11" s="21">
        <v>100</v>
      </c>
      <c r="E11" s="22">
        <v>8.3030847414269786</v>
      </c>
      <c r="F11" s="23">
        <v>1313.8692385466579</v>
      </c>
      <c r="G11" s="20">
        <v>79.548500767794366</v>
      </c>
      <c r="H11" s="21">
        <v>100</v>
      </c>
      <c r="I11" s="22">
        <v>4.6698035974485039</v>
      </c>
      <c r="J11" s="23">
        <v>1381.4689264496312</v>
      </c>
      <c r="K11" s="20">
        <v>82.290227964194997</v>
      </c>
      <c r="L11" s="21">
        <v>100</v>
      </c>
      <c r="M11" s="22">
        <v>3.4466107719664714</v>
      </c>
      <c r="N11" s="23">
        <v>1428.5341194628788</v>
      </c>
      <c r="O11" s="20">
        <v>90.528003854634974</v>
      </c>
      <c r="P11" s="21">
        <v>100</v>
      </c>
      <c r="Q11" s="22">
        <v>10.010636857178577</v>
      </c>
      <c r="R11" s="23">
        <v>1556.1239995801479</v>
      </c>
      <c r="S11" s="20">
        <v>96.796505299260019</v>
      </c>
      <c r="T11" s="21">
        <v>100</v>
      </c>
      <c r="U11" s="22">
        <v>6.9243782892757357</v>
      </c>
      <c r="V11" s="23">
        <v>1651.6188231770552</v>
      </c>
      <c r="W11" s="20">
        <v>99.61464471294002</v>
      </c>
      <c r="X11" s="21">
        <v>100</v>
      </c>
      <c r="Y11" s="22">
        <v>2.9114061555913886</v>
      </c>
      <c r="Z11" s="23">
        <v>1690.0594023335511</v>
      </c>
      <c r="AA11" s="20">
        <v>103.80474677469999</v>
      </c>
      <c r="AB11" s="21">
        <v>100</v>
      </c>
      <c r="AC11" s="22">
        <v>4.2063113047630791</v>
      </c>
      <c r="AD11" s="23">
        <v>1748.2817857949169</v>
      </c>
      <c r="AE11" s="20">
        <f>+AE14+AE32</f>
        <v>107.14110622564</v>
      </c>
      <c r="AF11" s="21">
        <f>AE11/AE$11*100</f>
        <v>100</v>
      </c>
      <c r="AG11" s="22">
        <f>(AE11-AA11)/AA11*100</f>
        <v>3.214072144678811</v>
      </c>
      <c r="AH11" s="23">
        <f>AE11/[1]SFda2001!AD$68*1000000000</f>
        <v>1790.6935841809416</v>
      </c>
      <c r="AI11" s="20">
        <v>110.21005974934501</v>
      </c>
      <c r="AJ11" s="21">
        <v>100</v>
      </c>
      <c r="AK11" s="22">
        <v>2.8644034319020051</v>
      </c>
      <c r="AL11" s="23">
        <v>1830.9538242425333</v>
      </c>
      <c r="AM11" s="20">
        <v>111.33079078199999</v>
      </c>
      <c r="AN11" s="21">
        <v>100</v>
      </c>
      <c r="AO11" s="22">
        <v>1.0169044778706309</v>
      </c>
      <c r="AP11" s="23">
        <v>1840.6836809463939</v>
      </c>
      <c r="AQ11" s="20">
        <v>112.80910062808181</v>
      </c>
      <c r="AR11" s="21">
        <v>100</v>
      </c>
      <c r="AS11" s="22">
        <v>1.3278535396164881</v>
      </c>
      <c r="AT11" s="23">
        <v>1899.3283406929197</v>
      </c>
      <c r="AU11" s="20">
        <v>113.68334739658594</v>
      </c>
      <c r="AV11" s="21">
        <v>100</v>
      </c>
      <c r="AW11" s="22">
        <v>0.77497893666081419</v>
      </c>
      <c r="AX11" s="23">
        <v>1914.0477352713194</v>
      </c>
    </row>
    <row r="12" spans="1:50" s="30" customFormat="1" ht="24.75" customHeight="1" x14ac:dyDescent="0.25">
      <c r="A12" s="25" t="s">
        <v>23</v>
      </c>
      <c r="B12" s="26" t="e">
        <f>+[1]SFda2001!#REF!</f>
        <v>#REF!</v>
      </c>
      <c r="C12" s="27">
        <v>1248.6479999999999</v>
      </c>
      <c r="D12" s="28">
        <v>6.0865411685494992</v>
      </c>
      <c r="E12" s="28">
        <v>4.8352849611731346</v>
      </c>
      <c r="F12" s="29">
        <v>21586.4676203245</v>
      </c>
      <c r="G12" s="27">
        <v>1295.2260000000001</v>
      </c>
      <c r="H12" s="28">
        <v>6.1416695439864828</v>
      </c>
      <c r="I12" s="28">
        <v>3.7302746650777645</v>
      </c>
      <c r="J12" s="29">
        <v>22493.377681029331</v>
      </c>
      <c r="K12" s="27">
        <v>1335.354</v>
      </c>
      <c r="L12" s="28">
        <v>6.1624279377749263</v>
      </c>
      <c r="M12" s="28">
        <v>3.0981465782805415</v>
      </c>
      <c r="N12" s="29">
        <v>23181.352121071308</v>
      </c>
      <c r="O12" s="27">
        <v>1391.53</v>
      </c>
      <c r="P12" s="28">
        <v>6.5056451427303026</v>
      </c>
      <c r="Q12" s="28">
        <v>4.2068245573832801</v>
      </c>
      <c r="R12" s="29">
        <v>23919.595450407101</v>
      </c>
      <c r="S12" s="27">
        <v>1428.375</v>
      </c>
      <c r="T12" s="28">
        <v>6.7766871654334482</v>
      </c>
      <c r="U12" s="28">
        <v>2.6478049341372465</v>
      </c>
      <c r="V12" s="29">
        <v>24372.068281410997</v>
      </c>
      <c r="W12" s="27">
        <v>1479.981</v>
      </c>
      <c r="X12" s="28">
        <v>6.7308056463522181</v>
      </c>
      <c r="Y12" s="28">
        <v>3.6129167760567071</v>
      </c>
      <c r="Z12" s="29">
        <v>25109.318128201852</v>
      </c>
      <c r="AA12" s="27">
        <v>1546.1769999999999</v>
      </c>
      <c r="AB12" s="28">
        <v>6.7136393035661506</v>
      </c>
      <c r="AC12" s="28">
        <v>4.472760123271847</v>
      </c>
      <c r="AD12" s="29">
        <v>26040.746408081002</v>
      </c>
      <c r="AE12" s="27">
        <f>+[1]SFda2001!AD12</f>
        <v>1575.144</v>
      </c>
      <c r="AF12" s="28">
        <f>+AE11/AE12*100</f>
        <v>6.8019880230404324</v>
      </c>
      <c r="AG12" s="28">
        <f>(AE12-AA12)/AA12*100</f>
        <v>1.8734595068999282</v>
      </c>
      <c r="AH12" s="29">
        <f>+AE12/[1]SFda2001!AD$68*1000000000</f>
        <v>26326.032596871821</v>
      </c>
      <c r="AI12" s="27">
        <v>1519.6949999999999</v>
      </c>
      <c r="AJ12" s="28">
        <v>7.2521170201484519</v>
      </c>
      <c r="AK12" s="28">
        <v>-3.5202495771815197</v>
      </c>
      <c r="AL12" s="29">
        <v>25247.163264955885</v>
      </c>
      <c r="AM12" s="27">
        <v>1551.886</v>
      </c>
      <c r="AN12" s="28">
        <v>7.1739026437508944</v>
      </c>
      <c r="AO12" s="28">
        <v>2.1182539917549268</v>
      </c>
      <c r="AP12" s="29">
        <v>25658.052141950837</v>
      </c>
      <c r="AQ12" s="27">
        <v>1578.4970000000001</v>
      </c>
      <c r="AR12" s="28">
        <v>7.1466148258806834</v>
      </c>
      <c r="AS12" s="28">
        <v>1.7147522433993285</v>
      </c>
      <c r="AT12" s="29">
        <v>26576.615460157587</v>
      </c>
      <c r="AU12" s="27">
        <v>1565.9159999999999</v>
      </c>
      <c r="AV12" s="28">
        <v>7.2598624317387364</v>
      </c>
      <c r="AW12" s="28">
        <v>-0.79702400448021948</v>
      </c>
      <c r="AX12" s="29">
        <v>26364.793455361731</v>
      </c>
    </row>
    <row r="13" spans="1:50" ht="6" customHeight="1" x14ac:dyDescent="0.3">
      <c r="A13" s="31"/>
      <c r="B13" s="10"/>
      <c r="C13" s="32"/>
      <c r="D13" s="33"/>
      <c r="E13" s="34"/>
      <c r="F13" s="12"/>
      <c r="G13" s="32"/>
      <c r="H13" s="33"/>
      <c r="I13" s="34"/>
      <c r="J13" s="12"/>
      <c r="K13" s="32"/>
      <c r="L13" s="33"/>
      <c r="M13" s="34"/>
      <c r="N13" s="12"/>
      <c r="O13" s="32"/>
      <c r="P13" s="33"/>
      <c r="Q13" s="34"/>
      <c r="R13" s="12"/>
      <c r="S13" s="32"/>
      <c r="T13" s="33"/>
      <c r="U13" s="34"/>
      <c r="V13" s="12"/>
      <c r="W13" s="32"/>
      <c r="X13" s="33"/>
      <c r="Y13" s="34"/>
      <c r="Z13" s="12"/>
      <c r="AA13" s="32"/>
      <c r="AB13" s="33"/>
      <c r="AC13" s="34"/>
      <c r="AD13" s="12"/>
      <c r="AE13" s="32"/>
      <c r="AF13" s="33"/>
      <c r="AG13" s="34"/>
      <c r="AH13" s="12"/>
      <c r="AI13" s="32"/>
      <c r="AJ13" s="33"/>
      <c r="AK13" s="34"/>
      <c r="AL13" s="626"/>
      <c r="AM13" s="32"/>
      <c r="AN13" s="33"/>
      <c r="AO13" s="34"/>
      <c r="AP13" s="626"/>
      <c r="AQ13" s="32"/>
      <c r="AR13" s="33"/>
      <c r="AS13" s="34"/>
      <c r="AT13" s="626"/>
      <c r="AU13" s="32"/>
      <c r="AV13" s="33"/>
      <c r="AW13" s="34"/>
      <c r="AX13" s="626"/>
    </row>
    <row r="14" spans="1:50" x14ac:dyDescent="0.3">
      <c r="A14" s="35" t="str">
        <f>+[1]SFda2001!A14</f>
        <v>- REGIONI e PP.AA</v>
      </c>
      <c r="B14" s="36" t="e">
        <f>+[1]SFda2001!#REF!</f>
        <v>#REF!</v>
      </c>
      <c r="C14" s="37">
        <v>75.601448891000004</v>
      </c>
      <c r="D14" s="38">
        <v>100</v>
      </c>
      <c r="E14" s="39">
        <v>8.5237937698365247</v>
      </c>
      <c r="F14" s="40">
        <v>1306.9882212882969</v>
      </c>
      <c r="G14" s="37">
        <v>79.14290110200001</v>
      </c>
      <c r="H14" s="38">
        <v>100</v>
      </c>
      <c r="I14" s="39">
        <v>4.6843708195407352</v>
      </c>
      <c r="J14" s="40">
        <v>1374.4251314130804</v>
      </c>
      <c r="K14" s="37">
        <v>81.863674903000017</v>
      </c>
      <c r="L14" s="38">
        <v>100</v>
      </c>
      <c r="M14" s="39">
        <v>3.4377989220959337</v>
      </c>
      <c r="N14" s="40">
        <v>1421.1292839586743</v>
      </c>
      <c r="O14" s="37">
        <v>90.078670906639999</v>
      </c>
      <c r="P14" s="38">
        <v>100</v>
      </c>
      <c r="Q14" s="39">
        <v>10.034970960409366</v>
      </c>
      <c r="R14" s="40">
        <v>1548.4002262237857</v>
      </c>
      <c r="S14" s="37">
        <v>96.337393827080021</v>
      </c>
      <c r="T14" s="38">
        <v>100</v>
      </c>
      <c r="U14" s="39">
        <v>6.9480631290916071</v>
      </c>
      <c r="V14" s="40">
        <v>1643.7850987358197</v>
      </c>
      <c r="W14" s="37">
        <v>99.13013471294002</v>
      </c>
      <c r="X14" s="38">
        <v>100</v>
      </c>
      <c r="Y14" s="39">
        <v>2.8989167912023914</v>
      </c>
      <c r="Z14" s="40">
        <v>1681.839218610723</v>
      </c>
      <c r="AA14" s="37">
        <v>103.28773677469999</v>
      </c>
      <c r="AB14" s="38">
        <v>100</v>
      </c>
      <c r="AC14" s="39">
        <v>4.1940849508572882</v>
      </c>
      <c r="AD14" s="40">
        <v>1739.5742922153061</v>
      </c>
      <c r="AE14" s="37">
        <f>SUM(AE15:AE29)</f>
        <v>106.59559622564001</v>
      </c>
      <c r="AF14" s="38">
        <f t="shared" ref="AF14:AF23" si="0">AE14/AE$14*100</f>
        <v>100</v>
      </c>
      <c r="AG14" s="39">
        <f t="shared" ref="AG14:AG23" si="1">(AE14-AA14)/AA14*100</f>
        <v>3.20256746273316</v>
      </c>
      <c r="AH14" s="40">
        <f>AE14/[1]SFda2001!AD$68*1000000000</f>
        <v>1781.576250120107</v>
      </c>
      <c r="AI14" s="37">
        <v>109.60405974934501</v>
      </c>
      <c r="AJ14" s="38">
        <v>100</v>
      </c>
      <c r="AK14" s="39">
        <v>2.8223150207225558</v>
      </c>
      <c r="AL14" s="627">
        <v>1820.8861587316489</v>
      </c>
      <c r="AM14" s="37">
        <v>110.76828078199999</v>
      </c>
      <c r="AN14" s="38">
        <v>100</v>
      </c>
      <c r="AO14" s="39">
        <v>1.0622061220336649</v>
      </c>
      <c r="AP14" s="627">
        <v>1831.3834418113229</v>
      </c>
      <c r="AQ14" s="37">
        <v>112.1685872777993</v>
      </c>
      <c r="AR14" s="38">
        <v>100</v>
      </c>
      <c r="AS14" s="39">
        <v>1.264176428408434</v>
      </c>
      <c r="AT14" s="627">
        <v>1888.5442359353212</v>
      </c>
      <c r="AU14" s="37">
        <v>113.03641401308595</v>
      </c>
      <c r="AV14" s="38">
        <v>100</v>
      </c>
      <c r="AW14" s="39">
        <v>0.77368072144597999</v>
      </c>
      <c r="AX14" s="627">
        <v>1903.1555386047321</v>
      </c>
    </row>
    <row r="15" spans="1:50" x14ac:dyDescent="0.3">
      <c r="A15" s="41" t="str">
        <f>+[1]SFda2001!A15</f>
        <v>Personale</v>
      </c>
      <c r="B15" s="42" t="e">
        <f>+[1]SFda2001!#REF!</f>
        <v>#REF!</v>
      </c>
      <c r="C15" s="43">
        <v>26.887987999999989</v>
      </c>
      <c r="D15" s="33">
        <v>35.565440073465147</v>
      </c>
      <c r="E15" s="34">
        <v>4.9550856419142946</v>
      </c>
      <c r="F15" s="12">
        <v>464.83611260953728</v>
      </c>
      <c r="G15" s="43">
        <v>27.618171000000004</v>
      </c>
      <c r="H15" s="33">
        <v>34.896586573703537</v>
      </c>
      <c r="I15" s="34">
        <v>2.7156475969864862</v>
      </c>
      <c r="J15" s="12">
        <v>479.62745587430425</v>
      </c>
      <c r="K15" s="43">
        <v>27.945426999999992</v>
      </c>
      <c r="L15" s="33">
        <v>34.13654106429064</v>
      </c>
      <c r="M15" s="34">
        <v>1.1849300230633943</v>
      </c>
      <c r="N15" s="12">
        <v>485.12438159521236</v>
      </c>
      <c r="O15" s="43">
        <v>29.505369999999999</v>
      </c>
      <c r="P15" s="33">
        <v>32.755112506688924</v>
      </c>
      <c r="Q15" s="34">
        <v>5.5821047214630433</v>
      </c>
      <c r="R15" s="12">
        <v>507.18023615342685</v>
      </c>
      <c r="S15" s="43">
        <v>31.758597000000002</v>
      </c>
      <c r="T15" s="33">
        <v>32.966012197719216</v>
      </c>
      <c r="U15" s="34">
        <v>7.636667494764521</v>
      </c>
      <c r="V15" s="12">
        <v>541.89039615354113</v>
      </c>
      <c r="W15" s="43">
        <v>33.414749</v>
      </c>
      <c r="X15" s="33">
        <v>33.707962867963481</v>
      </c>
      <c r="Y15" s="34">
        <v>5.2148147476413982</v>
      </c>
      <c r="Z15" s="12">
        <v>566.91373930814962</v>
      </c>
      <c r="AA15" s="43">
        <v>33.828856999999992</v>
      </c>
      <c r="AB15" s="33">
        <v>32.752055622818396</v>
      </c>
      <c r="AC15" s="34">
        <v>1.2392970541241883</v>
      </c>
      <c r="AD15" s="12">
        <v>569.74633978660643</v>
      </c>
      <c r="AE15" s="43">
        <f>+[1]SFda2001!AD15</f>
        <v>35.266459000000005</v>
      </c>
      <c r="AF15" s="33">
        <f t="shared" si="0"/>
        <v>33.084348930652332</v>
      </c>
      <c r="AG15" s="34">
        <f t="shared" si="1"/>
        <v>4.2496322001065918</v>
      </c>
      <c r="AH15" s="12">
        <f>AE15/[1]SFda2001!AD$68*1000000000</f>
        <v>589.42290305536744</v>
      </c>
      <c r="AI15" s="43">
        <v>36.191961999999997</v>
      </c>
      <c r="AJ15" s="33">
        <v>33.020640004364694</v>
      </c>
      <c r="AK15" s="34">
        <v>2.6243150751256081</v>
      </c>
      <c r="AL15" s="626">
        <v>601.26826336408249</v>
      </c>
      <c r="AM15" s="43">
        <v>36.673527999999997</v>
      </c>
      <c r="AN15" s="33">
        <v>33.108330057208491</v>
      </c>
      <c r="AO15" s="34">
        <v>1.3305882670853844</v>
      </c>
      <c r="AP15" s="626">
        <v>606.34047452795755</v>
      </c>
      <c r="AQ15" s="43">
        <v>36.100802999999992</v>
      </c>
      <c r="AR15" s="33">
        <v>32.184414439126272</v>
      </c>
      <c r="AS15" s="34">
        <v>-1.561685038865106</v>
      </c>
      <c r="AT15" s="626">
        <v>607.81690375965445</v>
      </c>
      <c r="AU15" s="43">
        <v>35.606299</v>
      </c>
      <c r="AV15" s="33">
        <v>31.499848354953958</v>
      </c>
      <c r="AW15" s="34">
        <v>-1.3697867052984727</v>
      </c>
      <c r="AX15" s="626">
        <v>599.49110861939789</v>
      </c>
    </row>
    <row r="16" spans="1:50" x14ac:dyDescent="0.3">
      <c r="A16" s="41" t="str">
        <f>+[1]SFda2001!A16</f>
        <v>Beni e altri Servizi</v>
      </c>
      <c r="B16" s="42" t="e">
        <f>+[1]SFda2001!#REF!</f>
        <v>#REF!</v>
      </c>
      <c r="C16" s="43">
        <v>16.546575000000011</v>
      </c>
      <c r="D16" s="33">
        <v>21.88658450694032</v>
      </c>
      <c r="E16" s="34">
        <v>4.5489430782816482</v>
      </c>
      <c r="F16" s="12">
        <v>286.05508154801925</v>
      </c>
      <c r="G16" s="43">
        <v>17.979955000000004</v>
      </c>
      <c r="H16" s="33">
        <v>22.718342074455034</v>
      </c>
      <c r="I16" s="34">
        <v>8.6626990782079769</v>
      </c>
      <c r="J16" s="12">
        <v>312.2466029117017</v>
      </c>
      <c r="K16" s="43">
        <v>19.846380000000014</v>
      </c>
      <c r="L16" s="33">
        <v>24.243206799005691</v>
      </c>
      <c r="M16" s="34">
        <v>10.380587715597786</v>
      </c>
      <c r="N16" s="12">
        <v>344.52731119133017</v>
      </c>
      <c r="O16" s="43">
        <v>22.511146000000004</v>
      </c>
      <c r="P16" s="33">
        <v>24.990539684284609</v>
      </c>
      <c r="Q16" s="34">
        <v>13.426962498954406</v>
      </c>
      <c r="R16" s="12">
        <v>386.95357300600784</v>
      </c>
      <c r="S16" s="43">
        <v>26.611262000000007</v>
      </c>
      <c r="T16" s="33">
        <v>27.622983083563234</v>
      </c>
      <c r="U16" s="34">
        <v>18.21371510806248</v>
      </c>
      <c r="V16" s="12">
        <v>454.0624797539287</v>
      </c>
      <c r="W16" s="43">
        <v>26.902379000000018</v>
      </c>
      <c r="X16" s="33">
        <v>27.138446929285067</v>
      </c>
      <c r="Y16" s="34">
        <v>1.0939616467644806</v>
      </c>
      <c r="Z16" s="12">
        <v>456.42504377857364</v>
      </c>
      <c r="AA16" s="43">
        <v>30.45058400000001</v>
      </c>
      <c r="AB16" s="33">
        <v>29.481315934360548</v>
      </c>
      <c r="AC16" s="34">
        <v>13.189186725828186</v>
      </c>
      <c r="AD16" s="12">
        <v>512.84939300091071</v>
      </c>
      <c r="AE16" s="43">
        <f>+[2]S2008!$V$43/1000-[2]S2008!$E$34/1000</f>
        <v>31.372501</v>
      </c>
      <c r="AF16" s="33">
        <f t="shared" si="0"/>
        <v>29.431329352097386</v>
      </c>
      <c r="AG16" s="34">
        <f t="shared" si="1"/>
        <v>3.0275839701464826</v>
      </c>
      <c r="AH16" s="12">
        <f>AE16/[1]SFda2001!AD$68*1000000000</f>
        <v>524.34157383159493</v>
      </c>
      <c r="AI16" s="43">
        <v>32.825503000000005</v>
      </c>
      <c r="AJ16" s="33">
        <v>29.949167097522743</v>
      </c>
      <c r="AK16" s="34">
        <v>4.6314509640146477</v>
      </c>
      <c r="AL16" s="626">
        <v>545.34023833420486</v>
      </c>
      <c r="AM16" s="43">
        <v>33.10305000000001</v>
      </c>
      <c r="AN16" s="33">
        <v>29.884954218210908</v>
      </c>
      <c r="AO16" s="34">
        <v>0.84552245855914376</v>
      </c>
      <c r="AP16" s="626">
        <v>547.30810314520909</v>
      </c>
      <c r="AQ16" s="43">
        <v>34.421826000000024</v>
      </c>
      <c r="AR16" s="33">
        <v>30.687580930969681</v>
      </c>
      <c r="AS16" s="34">
        <v>3.9838504307005356</v>
      </c>
      <c r="AT16" s="626">
        <v>579.54854081981478</v>
      </c>
      <c r="AU16" s="43">
        <v>35.158885000000019</v>
      </c>
      <c r="AV16" s="33">
        <v>31.104034312279015</v>
      </c>
      <c r="AW16" s="34">
        <v>2.1412547957217449</v>
      </c>
      <c r="AX16" s="626">
        <v>591.95815174365441</v>
      </c>
    </row>
    <row r="17" spans="1:51" x14ac:dyDescent="0.3">
      <c r="A17" s="41" t="str">
        <f>+[1]SFda2001!A18</f>
        <v>Medicina Generale convenzionata</v>
      </c>
      <c r="B17" s="42" t="e">
        <f>+[1]SFda2001!#REF!</f>
        <v>#REF!</v>
      </c>
      <c r="C17" s="43">
        <v>4.5113590000000006</v>
      </c>
      <c r="D17" s="33">
        <v>5.9672917201684168</v>
      </c>
      <c r="E17" s="34">
        <v>8.2519749586397086</v>
      </c>
      <c r="F17" s="12">
        <v>77.991799912513002</v>
      </c>
      <c r="G17" s="43">
        <v>4.6029210000000003</v>
      </c>
      <c r="H17" s="33">
        <v>5.8159619320344582</v>
      </c>
      <c r="I17" s="34">
        <v>2.0295879800299574</v>
      </c>
      <c r="J17" s="12">
        <v>79.936042427299327</v>
      </c>
      <c r="K17" s="43">
        <v>4.7961910000000003</v>
      </c>
      <c r="L17" s="33">
        <v>5.8587535994236637</v>
      </c>
      <c r="M17" s="34">
        <v>4.1988554659095829</v>
      </c>
      <c r="N17" s="12">
        <v>83.260463076392568</v>
      </c>
      <c r="O17" s="43">
        <v>5.0123919999999993</v>
      </c>
      <c r="P17" s="33">
        <v>5.5644604316986204</v>
      </c>
      <c r="Q17" s="34">
        <v>4.5077645990328357</v>
      </c>
      <c r="R17" s="12">
        <v>86.160117912554483</v>
      </c>
      <c r="S17" s="43">
        <v>5.6909649999999994</v>
      </c>
      <c r="T17" s="33">
        <v>5.9073271280464041</v>
      </c>
      <c r="U17" s="34">
        <v>13.537907649681033</v>
      </c>
      <c r="V17" s="12">
        <v>97.103763064405427</v>
      </c>
      <c r="W17" s="43">
        <v>5.9299699999999991</v>
      </c>
      <c r="X17" s="33">
        <v>5.9820053883432545</v>
      </c>
      <c r="Y17" s="34">
        <v>4.1997271113071282</v>
      </c>
      <c r="Z17" s="12">
        <v>100.60771268056354</v>
      </c>
      <c r="AA17" s="43">
        <v>6.0081900000000008</v>
      </c>
      <c r="AB17" s="33">
        <v>5.8169441868065874</v>
      </c>
      <c r="AC17" s="34">
        <v>1.3190623224063822</v>
      </c>
      <c r="AD17" s="12">
        <v>101.19006566620007</v>
      </c>
      <c r="AE17" s="43">
        <f>+[1]SFda2001!AD18</f>
        <v>6.0676069999999998</v>
      </c>
      <c r="AF17" s="33">
        <f t="shared" si="0"/>
        <v>5.6921741749595149</v>
      </c>
      <c r="AG17" s="34">
        <f t="shared" si="1"/>
        <v>0.98893343918882282</v>
      </c>
      <c r="AH17" s="12">
        <f>AE17/[1]SFda2001!AD$68*1000000000</f>
        <v>101.41042321654886</v>
      </c>
      <c r="AI17" s="43">
        <v>6.3609699999999991</v>
      </c>
      <c r="AJ17" s="33">
        <v>5.8035897708050106</v>
      </c>
      <c r="AK17" s="34">
        <v>4.8349044359662612</v>
      </c>
      <c r="AL17" s="626">
        <v>105.67676284615428</v>
      </c>
      <c r="AM17" s="43">
        <v>6.5408399999999993</v>
      </c>
      <c r="AN17" s="33">
        <v>5.9049756426867788</v>
      </c>
      <c r="AO17" s="34">
        <v>2.8277133833361927</v>
      </c>
      <c r="AP17" s="626">
        <v>108.14274616315741</v>
      </c>
      <c r="AQ17" s="43">
        <v>6.626133000000002</v>
      </c>
      <c r="AR17" s="33">
        <v>5.9072982559632035</v>
      </c>
      <c r="AS17" s="34">
        <v>1.304006824811534</v>
      </c>
      <c r="AT17" s="626">
        <v>111.56194071250083</v>
      </c>
      <c r="AU17" s="43">
        <v>6.6641649999999988</v>
      </c>
      <c r="AV17" s="33">
        <v>5.8955913085039171</v>
      </c>
      <c r="AW17" s="34">
        <v>0.57396976486884166</v>
      </c>
      <c r="AX17" s="626">
        <v>112.20227252129149</v>
      </c>
    </row>
    <row r="18" spans="1:51" x14ac:dyDescent="0.3">
      <c r="A18" s="41" t="str">
        <f>+[1]SFda2001!A19</f>
        <v>Farmaceutica convenzionata</v>
      </c>
      <c r="B18" s="42" t="e">
        <f>+[1]SFda2001!#REF!</f>
        <v>#REF!</v>
      </c>
      <c r="C18" s="43">
        <v>11.661652</v>
      </c>
      <c r="D18" s="33">
        <v>15.425169981614287</v>
      </c>
      <c r="E18" s="34">
        <v>33.310364767075775</v>
      </c>
      <c r="F18" s="12">
        <v>201.60515477339686</v>
      </c>
      <c r="G18" s="43">
        <v>11.829203999999999</v>
      </c>
      <c r="H18" s="33">
        <v>14.946639351461762</v>
      </c>
      <c r="I18" s="34">
        <v>1.4367775680495252</v>
      </c>
      <c r="J18" s="12">
        <v>205.43036754816754</v>
      </c>
      <c r="K18" s="43">
        <v>11.190858999999998</v>
      </c>
      <c r="L18" s="33">
        <v>13.670115607758884</v>
      </c>
      <c r="M18" s="34">
        <v>-5.3963478861299636</v>
      </c>
      <c r="N18" s="12">
        <v>194.27001605286679</v>
      </c>
      <c r="O18" s="43">
        <v>12.097633000000002</v>
      </c>
      <c r="P18" s="33">
        <v>13.430074931432237</v>
      </c>
      <c r="Q18" s="34">
        <v>8.1028096234614715</v>
      </c>
      <c r="R18" s="12">
        <v>207.9513106203207</v>
      </c>
      <c r="S18" s="43">
        <v>11.894408</v>
      </c>
      <c r="T18" s="33">
        <v>12.346615916712222</v>
      </c>
      <c r="U18" s="34">
        <v>-1.6798740712336164</v>
      </c>
      <c r="V18" s="12">
        <v>202.95183263706045</v>
      </c>
      <c r="W18" s="43">
        <v>12.382413000000001</v>
      </c>
      <c r="X18" s="33">
        <v>12.491068468591171</v>
      </c>
      <c r="Y18" s="34">
        <v>4.1028103290218487</v>
      </c>
      <c r="Z18" s="12">
        <v>210.07968832828416</v>
      </c>
      <c r="AA18" s="43">
        <v>11.542488000000001</v>
      </c>
      <c r="AB18" s="33">
        <v>11.175080760243066</v>
      </c>
      <c r="AC18" s="34">
        <v>-6.7832093793027317</v>
      </c>
      <c r="AD18" s="12">
        <v>194.39883203948713</v>
      </c>
      <c r="AE18" s="43">
        <f>+[1]SFda2001!AD19</f>
        <v>11.226523</v>
      </c>
      <c r="AF18" s="33">
        <f t="shared" si="0"/>
        <v>10.531882551916928</v>
      </c>
      <c r="AG18" s="34">
        <f t="shared" si="1"/>
        <v>-2.7374080874071538</v>
      </c>
      <c r="AH18" s="12">
        <f>AE18/[1]SFda2001!AD$68*1000000000</f>
        <v>187.63351823549544</v>
      </c>
      <c r="AI18" s="43">
        <v>10.997470000000003</v>
      </c>
      <c r="AJ18" s="33">
        <v>10.033816288511817</v>
      </c>
      <c r="AK18" s="34">
        <v>-2.0402844228796115</v>
      </c>
      <c r="AL18" s="626">
        <v>182.70437199007335</v>
      </c>
      <c r="AM18" s="43">
        <v>10.912559</v>
      </c>
      <c r="AN18" s="33">
        <v>9.8517002547658095</v>
      </c>
      <c r="AO18" s="34">
        <v>-0.77209576384389755</v>
      </c>
      <c r="AP18" s="626">
        <v>180.42240720266494</v>
      </c>
      <c r="AQ18" s="43">
        <v>9.8619970000000006</v>
      </c>
      <c r="AR18" s="33">
        <v>8.7921201820751769</v>
      </c>
      <c r="AS18" s="34">
        <v>-9.6270911341693495</v>
      </c>
      <c r="AT18" s="626">
        <v>166.0430789150868</v>
      </c>
      <c r="AU18" s="43">
        <v>9.0111530000000002</v>
      </c>
      <c r="AV18" s="33">
        <v>7.9719027524677148</v>
      </c>
      <c r="AW18" s="34">
        <v>-8.6275021174717477</v>
      </c>
      <c r="AX18" s="626">
        <v>151.71770876577239</v>
      </c>
    </row>
    <row r="19" spans="1:51" x14ac:dyDescent="0.3">
      <c r="A19" s="41" t="str">
        <f>+[1]SFda2001!A20</f>
        <v>Specialistica convenzionata e accreditata</v>
      </c>
      <c r="B19" s="42" t="e">
        <f>+[1]SFda2001!#REF!</f>
        <v>#REF!</v>
      </c>
      <c r="C19" s="43">
        <v>2.4845429999999995</v>
      </c>
      <c r="D19" s="33">
        <v>3.2863695556710057</v>
      </c>
      <c r="E19" s="34">
        <v>9.3129773375488298</v>
      </c>
      <c r="F19" s="12">
        <v>42.952463000624583</v>
      </c>
      <c r="G19" s="43">
        <v>2.694002999999999</v>
      </c>
      <c r="H19" s="33">
        <v>3.4039730190430424</v>
      </c>
      <c r="I19" s="34">
        <v>8.4305242453038485</v>
      </c>
      <c r="J19" s="12">
        <v>46.785060640248133</v>
      </c>
      <c r="K19" s="43">
        <v>2.8723490000000003</v>
      </c>
      <c r="L19" s="33">
        <v>3.5086978484699549</v>
      </c>
      <c r="M19" s="34">
        <v>6.6201114104179286</v>
      </c>
      <c r="N19" s="12">
        <v>49.86313261023448</v>
      </c>
      <c r="O19" s="43">
        <v>3.0929889999999998</v>
      </c>
      <c r="P19" s="33">
        <v>3.4336530156019487</v>
      </c>
      <c r="Q19" s="34">
        <v>7.6815178099875565</v>
      </c>
      <c r="R19" s="12">
        <v>53.166691061320421</v>
      </c>
      <c r="S19" s="43">
        <v>3.2305669999999993</v>
      </c>
      <c r="T19" s="33">
        <v>3.3533884109411121</v>
      </c>
      <c r="U19" s="34">
        <v>4.4480597894140441</v>
      </c>
      <c r="V19" s="12">
        <v>55.122499001783886</v>
      </c>
      <c r="W19" s="43">
        <v>3.5106809999999995</v>
      </c>
      <c r="X19" s="33">
        <v>3.5414871675159039</v>
      </c>
      <c r="Y19" s="34">
        <v>8.6707379850038784</v>
      </c>
      <c r="Z19" s="12">
        <v>59.562120105348505</v>
      </c>
      <c r="AA19" s="43">
        <v>3.7277299999999998</v>
      </c>
      <c r="AB19" s="33">
        <v>3.6090731740315332</v>
      </c>
      <c r="AC19" s="34">
        <v>6.1825326767086013</v>
      </c>
      <c r="AD19" s="12">
        <v>62.782509122691508</v>
      </c>
      <c r="AE19" s="43">
        <f>+[1]SFda2001!AD20</f>
        <v>3.9055069999999996</v>
      </c>
      <c r="AF19" s="33">
        <f t="shared" si="0"/>
        <v>3.6638539848615128</v>
      </c>
      <c r="AG19" s="34">
        <f t="shared" si="1"/>
        <v>4.7690417492683181</v>
      </c>
      <c r="AH19" s="12">
        <f>AE19/[1]SFda2001!AD$68*1000000000</f>
        <v>65.274352433371845</v>
      </c>
      <c r="AI19" s="43">
        <v>4.079885</v>
      </c>
      <c r="AJ19" s="33">
        <v>3.7223849274655914</v>
      </c>
      <c r="AK19" s="34">
        <v>4.4649260646569164</v>
      </c>
      <c r="AL19" s="626">
        <v>67.7803919189341</v>
      </c>
      <c r="AM19" s="43">
        <v>4.5044009999999997</v>
      </c>
      <c r="AN19" s="33">
        <v>4.0665080004852543</v>
      </c>
      <c r="AO19" s="34">
        <v>10.40509720249467</v>
      </c>
      <c r="AP19" s="626">
        <v>74.473354180819655</v>
      </c>
      <c r="AQ19" s="43">
        <v>4.6679370000000011</v>
      </c>
      <c r="AR19" s="33">
        <v>4.1615367664739162</v>
      </c>
      <c r="AS19" s="34">
        <v>3.6305826235275562</v>
      </c>
      <c r="AT19" s="626">
        <v>78.592462729572276</v>
      </c>
      <c r="AU19" s="43">
        <v>4.7004269999999995</v>
      </c>
      <c r="AV19" s="33">
        <v>4.1583298984129513</v>
      </c>
      <c r="AW19" s="34">
        <v>0.69602481781562919</v>
      </c>
      <c r="AX19" s="626">
        <v>79.139485775102614</v>
      </c>
    </row>
    <row r="20" spans="1:51" x14ac:dyDescent="0.3">
      <c r="A20" s="702" t="s">
        <v>320</v>
      </c>
      <c r="B20" s="42"/>
      <c r="C20" s="43">
        <v>2.0748409999999997</v>
      </c>
      <c r="D20" s="33">
        <v>2.744446079322429</v>
      </c>
      <c r="E20" s="44" t="s">
        <v>24</v>
      </c>
      <c r="F20" s="12">
        <v>35.869586996352616</v>
      </c>
      <c r="G20" s="43">
        <v>1.8691949999999999</v>
      </c>
      <c r="H20" s="33">
        <v>2.3617974246243087</v>
      </c>
      <c r="I20" s="34">
        <v>-9.9114100791337645</v>
      </c>
      <c r="J20" s="12">
        <v>32.461137357103404</v>
      </c>
      <c r="K20" s="43">
        <v>1.9939069999999999</v>
      </c>
      <c r="L20" s="33">
        <v>2.4356431620771648</v>
      </c>
      <c r="M20" s="34">
        <v>6.6719630643137791</v>
      </c>
      <c r="N20" s="12">
        <v>34.613638229015621</v>
      </c>
      <c r="O20" s="43">
        <v>2.1274760000000001</v>
      </c>
      <c r="P20" s="33">
        <v>2.3617977247965554</v>
      </c>
      <c r="Q20" s="34">
        <v>6.6988580711136612</v>
      </c>
      <c r="R20" s="12">
        <v>36.57008131369809</v>
      </c>
      <c r="S20" s="43">
        <v>2.205768</v>
      </c>
      <c r="T20" s="33">
        <v>2.2896280586116169</v>
      </c>
      <c r="U20" s="34">
        <v>3.6800415139818168</v>
      </c>
      <c r="V20" s="12">
        <v>37.636564843932</v>
      </c>
      <c r="W20" s="43">
        <v>2.2835830000000001</v>
      </c>
      <c r="X20" s="33">
        <v>2.3036214029293669</v>
      </c>
      <c r="Y20" s="34">
        <v>3.5277962142890908</v>
      </c>
      <c r="Z20" s="12">
        <v>38.743208202776636</v>
      </c>
      <c r="AA20" s="43">
        <v>2.2425370000000004</v>
      </c>
      <c r="AB20" s="33">
        <v>2.1711551342165749</v>
      </c>
      <c r="AC20" s="34">
        <v>-1.7974384990604542</v>
      </c>
      <c r="AD20" s="12">
        <v>37.768856558944265</v>
      </c>
      <c r="AE20" s="43">
        <f>+[1]SFda2001!AD21</f>
        <v>1.9692989999999999</v>
      </c>
      <c r="AF20" s="33">
        <f t="shared" si="0"/>
        <v>1.847448740594702</v>
      </c>
      <c r="AG20" s="34">
        <f t="shared" si="1"/>
        <v>-12.184325163865768</v>
      </c>
      <c r="AH20" s="12">
        <f>AE20/[1]SFda2001!AD$68*1000000000</f>
        <v>32.913707995578228</v>
      </c>
      <c r="AI20" s="43">
        <v>1.9761329999999999</v>
      </c>
      <c r="AJ20" s="33">
        <v>1.8029742735070624</v>
      </c>
      <c r="AK20" s="34">
        <v>0.34702703855534417</v>
      </c>
      <c r="AL20" s="626">
        <v>32.830108991782602</v>
      </c>
      <c r="AM20" s="43">
        <v>1.970534</v>
      </c>
      <c r="AN20" s="33">
        <v>1.7789695624852695</v>
      </c>
      <c r="AO20" s="34">
        <v>-0.28333113206448701</v>
      </c>
      <c r="AP20" s="626">
        <v>32.579754002218557</v>
      </c>
      <c r="AQ20" s="43">
        <v>1.9539299999999999</v>
      </c>
      <c r="AR20" s="33">
        <v>1.7419582856658895</v>
      </c>
      <c r="AS20" s="34">
        <v>-0.84261423553209747</v>
      </c>
      <c r="AT20" s="626">
        <v>32.897652796340893</v>
      </c>
      <c r="AU20" s="43">
        <v>1.897716</v>
      </c>
      <c r="AV20" s="33">
        <v>1.6788536831859386</v>
      </c>
      <c r="AW20" s="34">
        <v>-2.8769710276212548</v>
      </c>
      <c r="AX20" s="626">
        <v>31.951196856622733</v>
      </c>
    </row>
    <row r="21" spans="1:51" x14ac:dyDescent="0.3">
      <c r="A21" s="41" t="str">
        <f>+[1]SFda2001!A22</f>
        <v>Integrativa e Protesica convenzionata e accreditata</v>
      </c>
      <c r="B21" s="42"/>
      <c r="C21" s="43">
        <v>1.0440359999999997</v>
      </c>
      <c r="D21" s="33">
        <v>1.380973533331697</v>
      </c>
      <c r="E21" s="44" t="s">
        <v>24</v>
      </c>
      <c r="F21" s="12">
        <v>18.049161419754089</v>
      </c>
      <c r="G21" s="43">
        <v>1.1234920000000002</v>
      </c>
      <c r="H21" s="33">
        <v>1.4195739407531125</v>
      </c>
      <c r="I21" s="34">
        <v>7.6104655395025107</v>
      </c>
      <c r="J21" s="12">
        <v>19.510981000701811</v>
      </c>
      <c r="K21" s="43">
        <v>1.1851050000000003</v>
      </c>
      <c r="L21" s="33">
        <v>1.4476567310278057</v>
      </c>
      <c r="M21" s="34">
        <v>5.4840621918091212</v>
      </c>
      <c r="N21" s="12">
        <v>20.573073735835006</v>
      </c>
      <c r="O21" s="43">
        <v>1.2929629999999999</v>
      </c>
      <c r="P21" s="33">
        <v>1.4353708674721255</v>
      </c>
      <c r="Q21" s="34">
        <v>9.1011344986308842</v>
      </c>
      <c r="R21" s="12">
        <v>22.22528575908871</v>
      </c>
      <c r="S21" s="43">
        <v>1.4396640000000001</v>
      </c>
      <c r="T21" s="33">
        <v>1.4943979101034355</v>
      </c>
      <c r="U21" s="34">
        <v>11.346109672125204</v>
      </c>
      <c r="V21" s="12">
        <v>24.564690162099783</v>
      </c>
      <c r="W21" s="43">
        <v>1.5474180000000002</v>
      </c>
      <c r="X21" s="33">
        <v>1.5609965672708874</v>
      </c>
      <c r="Y21" s="34">
        <v>7.4846630880538871</v>
      </c>
      <c r="Z21" s="12">
        <v>26.253452469528902</v>
      </c>
      <c r="AA21" s="43">
        <v>1.6664729999999999</v>
      </c>
      <c r="AB21" s="33">
        <v>1.6134277427678108</v>
      </c>
      <c r="AC21" s="34">
        <v>7.6937840971217657</v>
      </c>
      <c r="AD21" s="12">
        <v>28.066774236658528</v>
      </c>
      <c r="AE21" s="43">
        <f>+[1]SFda2001!AD22</f>
        <v>1.8077150000000002</v>
      </c>
      <c r="AF21" s="33">
        <f t="shared" si="0"/>
        <v>1.6958627410586975</v>
      </c>
      <c r="AG21" s="34">
        <f t="shared" si="1"/>
        <v>8.475504853664015</v>
      </c>
      <c r="AH21" s="12">
        <f>AE21/[1]SFda2001!AD$68*1000000000</f>
        <v>30.213087829337599</v>
      </c>
      <c r="AI21" s="43">
        <v>1.8667390000000006</v>
      </c>
      <c r="AJ21" s="33">
        <v>1.7031659267631793</v>
      </c>
      <c r="AK21" s="34">
        <v>3.2651164591763857</v>
      </c>
      <c r="AL21" s="626">
        <v>31.012712620664345</v>
      </c>
      <c r="AM21" s="43">
        <v>1.9147970000000001</v>
      </c>
      <c r="AN21" s="33">
        <v>1.7286510059395608</v>
      </c>
      <c r="AO21" s="34">
        <v>2.5744359548924343</v>
      </c>
      <c r="AP21" s="626">
        <v>31.658228289481986</v>
      </c>
      <c r="AQ21" s="43">
        <v>1.9349970000000001</v>
      </c>
      <c r="AR21" s="33">
        <v>1.7250792284721765</v>
      </c>
      <c r="AS21" s="34">
        <v>1.0549421165794597</v>
      </c>
      <c r="AT21" s="626">
        <v>32.578884334628796</v>
      </c>
      <c r="AU21" s="43">
        <v>1.8408740000000003</v>
      </c>
      <c r="AV21" s="33">
        <v>1.6285672330218179</v>
      </c>
      <c r="AW21" s="34">
        <v>-4.8642452675637085</v>
      </c>
      <c r="AX21" s="626">
        <v>30.994167495156564</v>
      </c>
    </row>
    <row r="22" spans="1:51" x14ac:dyDescent="0.3">
      <c r="A22" s="41" t="str">
        <f>+[1]SFda2001!A23</f>
        <v>Altra Assistenza convenzionata e accreditata</v>
      </c>
      <c r="B22" s="42"/>
      <c r="C22" s="43">
        <v>2.9062170000000007</v>
      </c>
      <c r="D22" s="33">
        <v>3.8441287073612851</v>
      </c>
      <c r="E22" s="44" t="s">
        <v>24</v>
      </c>
      <c r="F22" s="12">
        <v>50.242309416374049</v>
      </c>
      <c r="G22" s="43">
        <v>3.5513659999999998</v>
      </c>
      <c r="H22" s="33">
        <v>4.4872830671483355</v>
      </c>
      <c r="I22" s="34">
        <v>22.198927334056574</v>
      </c>
      <c r="J22" s="12">
        <v>61.674346192530415</v>
      </c>
      <c r="K22" s="43">
        <v>3.7230659999999993</v>
      </c>
      <c r="L22" s="33">
        <v>4.5478852548599207</v>
      </c>
      <c r="M22" s="34">
        <v>4.8347593573852858</v>
      </c>
      <c r="N22" s="12">
        <v>64.631329157652914</v>
      </c>
      <c r="O22" s="43">
        <v>3.9856380000000007</v>
      </c>
      <c r="P22" s="33">
        <v>4.424619013451947</v>
      </c>
      <c r="Q22" s="34">
        <v>7.0525744104456223</v>
      </c>
      <c r="R22" s="12">
        <v>68.510810813830588</v>
      </c>
      <c r="S22" s="43">
        <v>4.2930900000000003</v>
      </c>
      <c r="T22" s="33">
        <v>4.4563069743259254</v>
      </c>
      <c r="U22" s="34">
        <v>7.7139971066112771</v>
      </c>
      <c r="V22" s="12">
        <v>73.252109997894621</v>
      </c>
      <c r="W22" s="43">
        <v>4.6148039999999995</v>
      </c>
      <c r="X22" s="33">
        <v>4.6552988285181884</v>
      </c>
      <c r="Y22" s="34">
        <v>7.4937632334751685</v>
      </c>
      <c r="Z22" s="12">
        <v>78.294641441544456</v>
      </c>
      <c r="AA22" s="43">
        <v>4.7852469999999991</v>
      </c>
      <c r="AB22" s="33">
        <v>4.6329285057702316</v>
      </c>
      <c r="AC22" s="34">
        <v>3.693396295920687</v>
      </c>
      <c r="AD22" s="12">
        <v>80.593233263093666</v>
      </c>
      <c r="AE22" s="43">
        <f>+[1]SFda2001!AD23</f>
        <v>5.6499940000000022</v>
      </c>
      <c r="AF22" s="33">
        <f t="shared" si="0"/>
        <v>5.3004009546887634</v>
      </c>
      <c r="AG22" s="34">
        <f t="shared" si="1"/>
        <v>18.071104793545729</v>
      </c>
      <c r="AH22" s="12">
        <f>AE22/[1]SFda2001!AD$68*1000000000</f>
        <v>94.430684569874416</v>
      </c>
      <c r="AI22" s="43">
        <v>5.9835599999999998</v>
      </c>
      <c r="AJ22" s="33">
        <v>5.4592503358761375</v>
      </c>
      <c r="AK22" s="34">
        <v>5.9038292784027284</v>
      </c>
      <c r="AL22" s="626">
        <v>99.406733736479651</v>
      </c>
      <c r="AM22" s="43">
        <v>6.2916859999999994</v>
      </c>
      <c r="AN22" s="33">
        <v>5.6800430191586111</v>
      </c>
      <c r="AO22" s="34">
        <v>5.149543081376299</v>
      </c>
      <c r="AP22" s="626">
        <v>104.02336734063074</v>
      </c>
      <c r="AQ22" s="43">
        <v>6.372306</v>
      </c>
      <c r="AR22" s="33">
        <v>5.681007628471062</v>
      </c>
      <c r="AS22" s="34">
        <v>1.2813735459779871</v>
      </c>
      <c r="AT22" s="626">
        <v>107.28834211053614</v>
      </c>
      <c r="AU22" s="43">
        <v>6.6274669999999993</v>
      </c>
      <c r="AV22" s="33">
        <v>5.8631256642950067</v>
      </c>
      <c r="AW22" s="34">
        <v>4.0042176254561426</v>
      </c>
      <c r="AX22" s="626">
        <v>111.58440081538591</v>
      </c>
    </row>
    <row r="23" spans="1:51" x14ac:dyDescent="0.3">
      <c r="A23" s="41" t="str">
        <f>+[1]SFda2001!A24</f>
        <v>Ospedaliera accreditata</v>
      </c>
      <c r="B23" s="42" t="e">
        <f>+[1]SFda2001!#REF!</f>
        <v>#REF!</v>
      </c>
      <c r="C23" s="43">
        <v>7.9973030000000005</v>
      </c>
      <c r="D23" s="33">
        <v>10.578240387337393</v>
      </c>
      <c r="E23" s="34">
        <v>-0.27144258043281888</v>
      </c>
      <c r="F23" s="12">
        <v>138.25635588206123</v>
      </c>
      <c r="G23" s="43">
        <v>8.1508540000000025</v>
      </c>
      <c r="H23" s="33">
        <v>10.298907275960374</v>
      </c>
      <c r="I23" s="34">
        <v>1.9200347917291865</v>
      </c>
      <c r="J23" s="12">
        <v>141.55076986172969</v>
      </c>
      <c r="K23" s="43">
        <v>8.3637660000000018</v>
      </c>
      <c r="L23" s="33">
        <v>10.216699909832046</v>
      </c>
      <c r="M23" s="34">
        <v>2.6121434637401091</v>
      </c>
      <c r="N23" s="12">
        <v>145.19251427280267</v>
      </c>
      <c r="O23" s="43">
        <v>9.1334629999999972</v>
      </c>
      <c r="P23" s="33">
        <v>10.139429132414895</v>
      </c>
      <c r="Q23" s="34">
        <v>9.2027562703212311</v>
      </c>
      <c r="R23" s="12">
        <v>156.99894362411268</v>
      </c>
      <c r="S23" s="43">
        <v>8.1469240000000003</v>
      </c>
      <c r="T23" s="33">
        <v>8.4566580808935434</v>
      </c>
      <c r="U23" s="34">
        <v>-10.801368549913622</v>
      </c>
      <c r="V23" s="12">
        <v>139.0092853847666</v>
      </c>
      <c r="W23" s="43">
        <v>8.4868339999999982</v>
      </c>
      <c r="X23" s="33">
        <v>8.5613058275125731</v>
      </c>
      <c r="Y23" s="34">
        <v>4.172249550873409</v>
      </c>
      <c r="Z23" s="12">
        <v>143.98739903231177</v>
      </c>
      <c r="AA23" s="43">
        <v>8.7060319999999969</v>
      </c>
      <c r="AB23" s="33">
        <v>8.428911574459546</v>
      </c>
      <c r="AC23" s="34">
        <v>2.5828006062095561</v>
      </c>
      <c r="AD23" s="12">
        <v>146.62717886285867</v>
      </c>
      <c r="AE23" s="43">
        <f>+[1]SFda2001!AD24</f>
        <v>8.8774840000000026</v>
      </c>
      <c r="AF23" s="33">
        <f t="shared" si="0"/>
        <v>8.3281902014115801</v>
      </c>
      <c r="AG23" s="34">
        <f t="shared" si="1"/>
        <v>1.9693472295990384</v>
      </c>
      <c r="AH23" s="12">
        <f>AE23/[1]SFda2001!AD$68*1000000000</f>
        <v>148.37305869317859</v>
      </c>
      <c r="AI23" s="43">
        <v>8.8268970000000024</v>
      </c>
      <c r="AJ23" s="33">
        <v>8.053439827125338</v>
      </c>
      <c r="AK23" s="34">
        <v>-0.56983487663847265</v>
      </c>
      <c r="AL23" s="626">
        <v>146.64397111390733</v>
      </c>
      <c r="AM23" s="43">
        <v>8.8494599999999988</v>
      </c>
      <c r="AN23" s="33">
        <v>7.989164350592727</v>
      </c>
      <c r="AO23" s="34">
        <v>0.25561644142892265</v>
      </c>
      <c r="AP23" s="626">
        <v>146.31223305584831</v>
      </c>
      <c r="AQ23" s="43">
        <v>8.6407750000000014</v>
      </c>
      <c r="AR23" s="33">
        <v>7.703382212169668</v>
      </c>
      <c r="AS23" s="34">
        <v>-2.3581664869946568</v>
      </c>
      <c r="AT23" s="626">
        <v>145.48178073999711</v>
      </c>
      <c r="AU23" s="43">
        <v>8.6585600000000031</v>
      </c>
      <c r="AV23" s="33">
        <v>7.6599740672927075</v>
      </c>
      <c r="AW23" s="34">
        <v>0.20582644496589383</v>
      </c>
      <c r="AX23" s="626">
        <v>145.78122071736732</v>
      </c>
    </row>
    <row r="24" spans="1:51" x14ac:dyDescent="0.3">
      <c r="A24" s="41" t="s">
        <v>25</v>
      </c>
      <c r="B24" s="42"/>
      <c r="C24" s="45">
        <v>-0.55401600000000006</v>
      </c>
      <c r="D24" s="33"/>
      <c r="E24" s="34"/>
      <c r="F24" s="12"/>
      <c r="G24" s="45">
        <v>-0.32504100000000002</v>
      </c>
      <c r="H24" s="33"/>
      <c r="I24" s="34"/>
      <c r="J24" s="12"/>
      <c r="K24" s="45">
        <v>-0.1242359999999999</v>
      </c>
      <c r="L24" s="33"/>
      <c r="M24" s="34"/>
      <c r="N24" s="12"/>
      <c r="O24" s="45">
        <v>1.2469270000000001</v>
      </c>
      <c r="P24" s="33"/>
      <c r="Q24" s="34"/>
      <c r="R24" s="12"/>
      <c r="S24" s="45">
        <v>1.0020010000000004</v>
      </c>
      <c r="T24" s="33"/>
      <c r="U24" s="34"/>
      <c r="V24" s="12"/>
      <c r="W24" s="45">
        <v>1.6994999999999871E-2</v>
      </c>
      <c r="X24" s="33"/>
      <c r="Y24" s="34"/>
      <c r="Z24" s="12"/>
      <c r="AA24" s="45">
        <v>0.33768400000000032</v>
      </c>
      <c r="AB24" s="33"/>
      <c r="AC24" s="34"/>
      <c r="AD24" s="12"/>
      <c r="AE24" s="45">
        <f>+[2]S2008!$I$34/1000-'[3]UT EP EPS 2008'!$S$31/1000</f>
        <v>0.29207500000000031</v>
      </c>
      <c r="AF24" s="33"/>
      <c r="AG24" s="34"/>
      <c r="AH24" s="12"/>
      <c r="AI24" s="45">
        <v>0.3603960000000006</v>
      </c>
      <c r="AJ24" s="33"/>
      <c r="AK24" s="34"/>
      <c r="AL24" s="626"/>
      <c r="AM24" s="45">
        <v>-0.1320650000000001</v>
      </c>
      <c r="AN24" s="33"/>
      <c r="AO24" s="34"/>
      <c r="AP24" s="626"/>
      <c r="AQ24" s="45">
        <v>-8.9297999999999877E-2</v>
      </c>
      <c r="AR24" s="33"/>
      <c r="AS24" s="34"/>
      <c r="AT24" s="626"/>
      <c r="AU24" s="45">
        <v>0.14684199999999969</v>
      </c>
      <c r="AV24" s="33"/>
      <c r="AW24" s="34"/>
      <c r="AX24" s="626"/>
    </row>
    <row r="25" spans="1:51" x14ac:dyDescent="0.3">
      <c r="A25" s="41" t="s">
        <v>26</v>
      </c>
      <c r="B25" s="42"/>
      <c r="C25" s="45">
        <v>-9.3350000000000266E-2</v>
      </c>
      <c r="D25" s="33"/>
      <c r="E25" s="34"/>
      <c r="F25" s="12"/>
      <c r="G25" s="45">
        <v>-0.10083699999999995</v>
      </c>
      <c r="H25" s="33"/>
      <c r="I25" s="34"/>
      <c r="J25" s="12"/>
      <c r="K25" s="45">
        <v>-8.7492999999999932E-2</v>
      </c>
      <c r="L25" s="33"/>
      <c r="M25" s="34"/>
      <c r="N25" s="12"/>
      <c r="O25" s="45">
        <v>-0.12166999999999972</v>
      </c>
      <c r="P25" s="33"/>
      <c r="Q25" s="34"/>
      <c r="R25" s="12"/>
      <c r="S25" s="45">
        <v>-0.13678900000000016</v>
      </c>
      <c r="T25" s="33"/>
      <c r="U25" s="34"/>
      <c r="V25" s="12"/>
      <c r="W25" s="45">
        <v>-0.17029100000000019</v>
      </c>
      <c r="X25" s="33"/>
      <c r="Y25" s="34"/>
      <c r="Z25" s="12"/>
      <c r="AA25" s="45">
        <v>-0.20209500000000014</v>
      </c>
      <c r="AB25" s="33"/>
      <c r="AC25" s="34"/>
      <c r="AD25" s="12"/>
      <c r="AE25" s="45">
        <f>+[2]S2008!$E$34/1000-'[3]UT EP EPS 2008'!$I$31/1000</f>
        <v>-3.5922999999999705E-2</v>
      </c>
      <c r="AF25" s="33"/>
      <c r="AG25" s="34"/>
      <c r="AH25" s="12"/>
      <c r="AI25" s="45">
        <v>-5.9591999999999867E-2</v>
      </c>
      <c r="AJ25" s="33"/>
      <c r="AK25" s="34"/>
      <c r="AL25" s="626"/>
      <c r="AM25" s="45">
        <v>-5.7520999999999933E-2</v>
      </c>
      <c r="AN25" s="33"/>
      <c r="AO25" s="34"/>
      <c r="AP25" s="626"/>
      <c r="AQ25" s="45">
        <v>-7.8208000000000083E-2</v>
      </c>
      <c r="AR25" s="33"/>
      <c r="AS25" s="34"/>
      <c r="AT25" s="626"/>
      <c r="AU25" s="45">
        <v>-0.17595899999999998</v>
      </c>
      <c r="AV25" s="33"/>
      <c r="AW25" s="34"/>
      <c r="AX25" s="626"/>
    </row>
    <row r="26" spans="1:51" x14ac:dyDescent="0.3">
      <c r="A26" s="41" t="s">
        <v>27</v>
      </c>
      <c r="B26" s="42"/>
      <c r="C26" s="45"/>
      <c r="D26" s="33"/>
      <c r="E26" s="34"/>
      <c r="F26" s="12"/>
      <c r="G26" s="45"/>
      <c r="H26" s="33"/>
      <c r="I26" s="34"/>
      <c r="J26" s="12"/>
      <c r="K26" s="45"/>
      <c r="L26" s="33"/>
      <c r="M26" s="34"/>
      <c r="N26" s="12"/>
      <c r="O26" s="45"/>
      <c r="P26" s="33"/>
      <c r="Q26" s="34"/>
      <c r="R26" s="12"/>
      <c r="S26" s="45"/>
      <c r="T26" s="33"/>
      <c r="U26" s="34"/>
      <c r="V26" s="12"/>
      <c r="W26" s="45"/>
      <c r="X26" s="33"/>
      <c r="Y26" s="34"/>
      <c r="Z26" s="12"/>
      <c r="AA26" s="45"/>
      <c r="AB26" s="33"/>
      <c r="AC26" s="34"/>
      <c r="AD26" s="12"/>
      <c r="AE26" s="45"/>
      <c r="AF26" s="33"/>
      <c r="AG26" s="34"/>
      <c r="AH26" s="12"/>
      <c r="AI26" s="45"/>
      <c r="AJ26" s="33"/>
      <c r="AK26" s="34"/>
      <c r="AL26" s="626"/>
      <c r="AM26" s="45"/>
      <c r="AN26" s="33"/>
      <c r="AO26" s="34"/>
      <c r="AP26" s="626"/>
      <c r="AQ26" s="45"/>
      <c r="AR26" s="33"/>
      <c r="AS26" s="34"/>
      <c r="AT26" s="626"/>
      <c r="AU26" s="45">
        <v>4.4455000000000001E-2</v>
      </c>
      <c r="AV26" s="33"/>
      <c r="AW26" s="34"/>
      <c r="AX26" s="626"/>
    </row>
    <row r="27" spans="1:51" x14ac:dyDescent="0.3">
      <c r="A27" s="41" t="s">
        <v>28</v>
      </c>
      <c r="B27" s="42"/>
      <c r="C27" s="43">
        <v>0.13430089099999998</v>
      </c>
      <c r="D27" s="33"/>
      <c r="E27" s="34">
        <v>10.302129845207956</v>
      </c>
      <c r="F27" s="12"/>
      <c r="G27" s="43">
        <v>0.149618102</v>
      </c>
      <c r="H27" s="33"/>
      <c r="I27" s="34">
        <v>11.405144735785875</v>
      </c>
      <c r="J27" s="12"/>
      <c r="K27" s="43">
        <v>0.15835390299999999</v>
      </c>
      <c r="L27" s="33"/>
      <c r="M27" s="34">
        <v>5.8387326688584702</v>
      </c>
      <c r="N27" s="12"/>
      <c r="O27" s="43">
        <v>0.16284326664000004</v>
      </c>
      <c r="P27" s="33"/>
      <c r="Q27" s="34">
        <v>2.835019254309159</v>
      </c>
      <c r="R27" s="12"/>
      <c r="S27" s="43">
        <v>0.16629728700000002</v>
      </c>
      <c r="T27" s="33"/>
      <c r="U27" s="34">
        <v>2.1210704202070749</v>
      </c>
      <c r="V27" s="12"/>
      <c r="W27" s="43">
        <v>0.17580990037999999</v>
      </c>
      <c r="X27" s="33"/>
      <c r="Y27" s="34">
        <v>5.720245682661063</v>
      </c>
      <c r="Z27" s="12"/>
      <c r="AA27" s="43">
        <v>0.16044660855000001</v>
      </c>
      <c r="AB27" s="33"/>
      <c r="AC27" s="34">
        <v>-8.7385817276463822</v>
      </c>
      <c r="AD27" s="12"/>
      <c r="AE27" s="43">
        <f>+[1]SFda2001!AD25</f>
        <v>0.16297210668999998</v>
      </c>
      <c r="AF27" s="33"/>
      <c r="AG27" s="34">
        <f>(AE27-AA27)/AA27*100</f>
        <v>1.5740427066820484</v>
      </c>
      <c r="AH27" s="12"/>
      <c r="AI27" s="43">
        <v>0.15992245919</v>
      </c>
      <c r="AJ27" s="46">
        <v>0.194136749345</v>
      </c>
      <c r="AK27" s="34">
        <v>-1.8712696067682986</v>
      </c>
      <c r="AL27" s="626"/>
      <c r="AM27" s="43">
        <v>0.16251009299999999</v>
      </c>
      <c r="AN27" s="46"/>
      <c r="AO27" s="34">
        <v>1.6180552894860656</v>
      </c>
      <c r="AP27" s="626"/>
      <c r="AQ27" s="43">
        <v>0.16673880195920796</v>
      </c>
      <c r="AR27" s="33"/>
      <c r="AS27" s="34">
        <v>2.6021208167101113</v>
      </c>
      <c r="AT27" s="626"/>
      <c r="AU27" s="43">
        <v>0.16673880195920796</v>
      </c>
      <c r="AV27" s="33"/>
      <c r="AW27" s="34">
        <v>0</v>
      </c>
      <c r="AX27" s="626"/>
    </row>
    <row r="28" spans="1:51" x14ac:dyDescent="0.3">
      <c r="A28" s="41" t="s">
        <v>29</v>
      </c>
      <c r="B28" s="42"/>
      <c r="C28" s="43"/>
      <c r="D28" s="33"/>
      <c r="E28" s="34"/>
      <c r="F28" s="12"/>
      <c r="G28" s="43"/>
      <c r="H28" s="33"/>
      <c r="I28" s="34"/>
      <c r="J28" s="12"/>
      <c r="K28" s="43"/>
      <c r="L28" s="33"/>
      <c r="M28" s="34"/>
      <c r="N28" s="12"/>
      <c r="O28" s="43">
        <v>3.1500640000000003E-2</v>
      </c>
      <c r="P28" s="33"/>
      <c r="Q28" s="34"/>
      <c r="R28" s="12"/>
      <c r="S28" s="43">
        <v>3.4639540080000003E-2</v>
      </c>
      <c r="T28" s="33"/>
      <c r="U28" s="34">
        <v>9.9645597041837863</v>
      </c>
      <c r="V28" s="12"/>
      <c r="W28" s="43">
        <v>3.4789812559999994E-2</v>
      </c>
      <c r="X28" s="33"/>
      <c r="Y28" s="34">
        <v>0.43381776909548109</v>
      </c>
      <c r="Z28" s="12"/>
      <c r="AA28" s="43">
        <v>3.3563166150000004E-2</v>
      </c>
      <c r="AB28" s="33"/>
      <c r="AC28" s="34">
        <v>-3.5258781802415964</v>
      </c>
      <c r="AD28" s="12"/>
      <c r="AE28" s="43">
        <f>+[1]SFda2001!AD26</f>
        <v>3.3383118950000006E-2</v>
      </c>
      <c r="AF28" s="33"/>
      <c r="AG28" s="34">
        <f>(AE28-AA28)/AA28*100</f>
        <v>-0.53644283496775624</v>
      </c>
      <c r="AH28" s="12"/>
      <c r="AI28" s="43">
        <v>3.4214290155E-2</v>
      </c>
      <c r="AJ28" s="33"/>
      <c r="AK28" s="34">
        <v>2.4897949357125437</v>
      </c>
      <c r="AL28" s="626"/>
      <c r="AM28" s="43">
        <v>3.4501689000000009E-2</v>
      </c>
      <c r="AN28" s="33"/>
      <c r="AO28" s="34">
        <v>0.83999651519296203</v>
      </c>
      <c r="AP28" s="626"/>
      <c r="AQ28" s="43">
        <v>3.5259211126719599E-2</v>
      </c>
      <c r="AR28" s="33"/>
      <c r="AS28" s="34">
        <v>2.1956088199612185</v>
      </c>
      <c r="AT28" s="626"/>
      <c r="AU28" s="43">
        <v>3.5259211126719599E-2</v>
      </c>
      <c r="AV28" s="33"/>
      <c r="AW28" s="34">
        <v>0</v>
      </c>
      <c r="AX28" s="626"/>
      <c r="AY28" s="47"/>
    </row>
    <row r="29" spans="1:51" ht="21" customHeight="1" x14ac:dyDescent="0.3">
      <c r="A29" s="41" t="s">
        <v>30</v>
      </c>
      <c r="B29" s="10"/>
      <c r="C29" s="43"/>
      <c r="D29" s="34"/>
      <c r="E29" s="48"/>
      <c r="F29" s="12"/>
      <c r="G29" s="43"/>
      <c r="H29" s="34"/>
      <c r="I29" s="48"/>
      <c r="J29" s="12"/>
      <c r="K29" s="43"/>
      <c r="L29" s="34"/>
      <c r="M29" s="48"/>
      <c r="N29" s="12"/>
      <c r="O29" s="43"/>
      <c r="P29" s="34"/>
      <c r="Q29" s="48"/>
      <c r="R29" s="12"/>
      <c r="S29" s="43"/>
      <c r="T29" s="34"/>
      <c r="U29" s="48"/>
      <c r="V29" s="12"/>
      <c r="W29" s="43"/>
      <c r="X29" s="34"/>
      <c r="Y29" s="48"/>
      <c r="Z29" s="12"/>
      <c r="AA29" s="43"/>
      <c r="AB29" s="34"/>
      <c r="AC29" s="48"/>
      <c r="AD29" s="12"/>
      <c r="AE29" s="43"/>
      <c r="AF29" s="34"/>
      <c r="AG29" s="48"/>
      <c r="AH29" s="12"/>
      <c r="AI29" s="43"/>
      <c r="AJ29" s="34"/>
      <c r="AK29" s="48"/>
      <c r="AL29" s="626"/>
      <c r="AM29" s="43"/>
      <c r="AN29" s="34"/>
      <c r="AO29" s="48"/>
      <c r="AP29" s="626"/>
      <c r="AQ29" s="43">
        <v>1.5533912647133732</v>
      </c>
      <c r="AR29" s="34"/>
      <c r="AS29" s="48"/>
      <c r="AT29" s="626"/>
      <c r="AU29" s="43">
        <v>2.6535320000000002</v>
      </c>
      <c r="AV29" s="34"/>
      <c r="AW29" s="48"/>
      <c r="AX29" s="626"/>
    </row>
    <row r="30" spans="1:51" x14ac:dyDescent="0.3">
      <c r="A30" s="49"/>
      <c r="B30" s="42"/>
      <c r="C30" s="37"/>
      <c r="D30" s="33"/>
      <c r="E30" s="34"/>
      <c r="F30" s="40"/>
      <c r="G30" s="37"/>
      <c r="H30" s="33"/>
      <c r="I30" s="34"/>
      <c r="J30" s="40"/>
      <c r="K30" s="37"/>
      <c r="L30" s="33"/>
      <c r="M30" s="34"/>
      <c r="N30" s="40"/>
      <c r="O30" s="37"/>
      <c r="P30" s="33"/>
      <c r="Q30" s="34"/>
      <c r="R30" s="40"/>
      <c r="S30" s="37"/>
      <c r="T30" s="33"/>
      <c r="U30" s="34"/>
      <c r="V30" s="40"/>
      <c r="W30" s="37"/>
      <c r="X30" s="33"/>
      <c r="Y30" s="34"/>
      <c r="Z30" s="40"/>
      <c r="AA30" s="37"/>
      <c r="AB30" s="33"/>
      <c r="AC30" s="34"/>
      <c r="AD30" s="40"/>
      <c r="AE30" s="37"/>
      <c r="AF30" s="33"/>
      <c r="AG30" s="34"/>
      <c r="AH30" s="40"/>
      <c r="AI30" s="37"/>
      <c r="AJ30" s="33"/>
      <c r="AK30" s="34"/>
      <c r="AL30" s="627"/>
      <c r="AM30" s="37"/>
      <c r="AN30" s="33"/>
      <c r="AO30" s="34"/>
      <c r="AP30" s="627"/>
      <c r="AQ30" s="37"/>
      <c r="AR30" s="33"/>
      <c r="AS30" s="34"/>
      <c r="AT30" s="627"/>
      <c r="AU30" s="37"/>
      <c r="AV30" s="33"/>
      <c r="AW30" s="34"/>
      <c r="AX30" s="627"/>
    </row>
    <row r="31" spans="1:51" ht="6" customHeight="1" x14ac:dyDescent="0.3">
      <c r="A31" s="41"/>
      <c r="B31" s="10"/>
      <c r="C31" s="43"/>
      <c r="D31" s="34"/>
      <c r="E31" s="48"/>
      <c r="F31" s="12"/>
      <c r="G31" s="43"/>
      <c r="H31" s="34"/>
      <c r="I31" s="48"/>
      <c r="J31" s="12"/>
      <c r="K31" s="43"/>
      <c r="L31" s="34"/>
      <c r="M31" s="48"/>
      <c r="N31" s="12"/>
      <c r="O31" s="43"/>
      <c r="P31" s="34"/>
      <c r="Q31" s="48"/>
      <c r="R31" s="12"/>
      <c r="S31" s="43"/>
      <c r="T31" s="34"/>
      <c r="U31" s="48"/>
      <c r="V31" s="12"/>
      <c r="W31" s="43"/>
      <c r="X31" s="34"/>
      <c r="Y31" s="48"/>
      <c r="Z31" s="12"/>
      <c r="AA31" s="43"/>
      <c r="AB31" s="34"/>
      <c r="AC31" s="48"/>
      <c r="AD31" s="12"/>
      <c r="AE31" s="43"/>
      <c r="AF31" s="34"/>
      <c r="AG31" s="48"/>
      <c r="AH31" s="12"/>
      <c r="AI31" s="43"/>
      <c r="AJ31" s="34"/>
      <c r="AK31" s="48"/>
      <c r="AL31" s="626"/>
      <c r="AM31" s="43"/>
      <c r="AN31" s="34"/>
      <c r="AO31" s="48"/>
      <c r="AP31" s="626"/>
      <c r="AQ31" s="43"/>
      <c r="AR31" s="34"/>
      <c r="AS31" s="48"/>
      <c r="AT31" s="626"/>
      <c r="AU31" s="43"/>
      <c r="AV31" s="34"/>
      <c r="AW31" s="48"/>
      <c r="AX31" s="626"/>
    </row>
    <row r="32" spans="1:51" x14ac:dyDescent="0.3">
      <c r="A32" s="35" t="s">
        <v>31</v>
      </c>
      <c r="B32" s="36"/>
      <c r="C32" s="37">
        <v>0.39802567926993654</v>
      </c>
      <c r="D32" s="38"/>
      <c r="E32" s="50" t="s">
        <v>24</v>
      </c>
      <c r="F32" s="40"/>
      <c r="G32" s="37">
        <v>0.40559966579435203</v>
      </c>
      <c r="H32" s="38"/>
      <c r="I32" s="39">
        <v>1.9028889136770735</v>
      </c>
      <c r="J32" s="40"/>
      <c r="K32" s="37">
        <v>0.42655306119497799</v>
      </c>
      <c r="L32" s="38"/>
      <c r="M32" s="39">
        <v>5.1660287637539115</v>
      </c>
      <c r="N32" s="40"/>
      <c r="O32" s="37">
        <v>0.44933294799497797</v>
      </c>
      <c r="P32" s="38"/>
      <c r="Q32" s="39">
        <v>5.3404579341624432</v>
      </c>
      <c r="R32" s="40"/>
      <c r="S32" s="37">
        <v>0.45911147217999998</v>
      </c>
      <c r="T32" s="38"/>
      <c r="U32" s="39">
        <v>2.176231284319551</v>
      </c>
      <c r="V32" s="40"/>
      <c r="W32" s="37">
        <v>0.48451</v>
      </c>
      <c r="X32" s="38"/>
      <c r="Y32" s="39">
        <v>5.5321048065734741</v>
      </c>
      <c r="Z32" s="40"/>
      <c r="AA32" s="37">
        <v>0.51700999999999997</v>
      </c>
      <c r="AB32" s="38"/>
      <c r="AC32" s="39">
        <v>6.7078078883820709</v>
      </c>
      <c r="AD32" s="40"/>
      <c r="AE32" s="37">
        <f>+[1]SFda2001!AD30</f>
        <v>0.54551000000000005</v>
      </c>
      <c r="AF32" s="38"/>
      <c r="AG32" s="39">
        <f>+[1]SFda2001!AF30</f>
        <v>5.5124659097503113</v>
      </c>
      <c r="AH32" s="40"/>
      <c r="AI32" s="37">
        <v>0.60599999999999998</v>
      </c>
      <c r="AJ32" s="38"/>
      <c r="AK32" s="39">
        <v>11.088705981558528</v>
      </c>
      <c r="AL32" s="627"/>
      <c r="AM32" s="37">
        <v>0.56250999999999995</v>
      </c>
      <c r="AN32" s="38"/>
      <c r="AO32" s="39">
        <v>-7.1765676567656813</v>
      </c>
      <c r="AP32" s="627"/>
      <c r="AQ32" s="37">
        <v>0.6405133502825</v>
      </c>
      <c r="AR32" s="38"/>
      <c r="AS32" s="39">
        <v>13.867015747720052</v>
      </c>
      <c r="AT32" s="627"/>
      <c r="AU32" s="37">
        <v>0.64693338349999996</v>
      </c>
      <c r="AV32" s="38"/>
      <c r="AW32" s="39">
        <v>1.0023262145384453</v>
      </c>
      <c r="AX32" s="627"/>
    </row>
    <row r="33" spans="1:50" x14ac:dyDescent="0.3">
      <c r="A33" s="41" t="str">
        <f>+[1]SFda2001!A31</f>
        <v>Finanziati con Quote Vincolate a carico dello Stato</v>
      </c>
      <c r="B33" s="42"/>
      <c r="C33" s="43"/>
      <c r="D33" s="33"/>
      <c r="E33" s="44"/>
      <c r="F33" s="12"/>
      <c r="G33" s="43"/>
      <c r="H33" s="33"/>
      <c r="I33" s="34"/>
      <c r="J33" s="12"/>
      <c r="K33" s="43"/>
      <c r="L33" s="33"/>
      <c r="M33" s="34"/>
      <c r="N33" s="12"/>
      <c r="O33" s="43"/>
      <c r="P33" s="33"/>
      <c r="Q33" s="34"/>
      <c r="R33" s="12"/>
      <c r="S33" s="43"/>
      <c r="T33" s="33"/>
      <c r="U33" s="34"/>
      <c r="V33" s="12"/>
      <c r="W33" s="43"/>
      <c r="X33" s="33"/>
      <c r="Y33" s="34"/>
      <c r="Z33" s="12"/>
      <c r="AA33" s="43"/>
      <c r="AB33" s="33"/>
      <c r="AC33" s="34"/>
      <c r="AD33" s="12"/>
      <c r="AE33" s="43"/>
      <c r="AF33" s="33"/>
      <c r="AG33" s="34"/>
      <c r="AH33" s="12"/>
      <c r="AI33" s="43"/>
      <c r="AJ33" s="33"/>
      <c r="AK33" s="34"/>
      <c r="AL33" s="626"/>
      <c r="AM33" s="43"/>
      <c r="AN33" s="33"/>
      <c r="AO33" s="34"/>
      <c r="AP33" s="626"/>
      <c r="AQ33" s="43"/>
      <c r="AR33" s="33"/>
      <c r="AS33" s="34"/>
      <c r="AT33" s="626"/>
      <c r="AU33" s="43"/>
      <c r="AV33" s="33"/>
      <c r="AW33" s="34"/>
      <c r="AX33" s="626"/>
    </row>
    <row r="34" spans="1:50" ht="6" customHeight="1" thickBot="1" x14ac:dyDescent="0.35">
      <c r="A34" s="51"/>
      <c r="B34" s="52"/>
      <c r="C34" s="53"/>
      <c r="D34" s="54"/>
      <c r="E34" s="55"/>
      <c r="F34" s="56"/>
      <c r="G34" s="53"/>
      <c r="H34" s="54"/>
      <c r="I34" s="55"/>
      <c r="J34" s="56"/>
      <c r="K34" s="53"/>
      <c r="L34" s="54"/>
      <c r="M34" s="55"/>
      <c r="N34" s="56"/>
      <c r="O34" s="53"/>
      <c r="P34" s="54"/>
      <c r="Q34" s="57"/>
      <c r="R34" s="56"/>
      <c r="S34" s="53"/>
      <c r="T34" s="54"/>
      <c r="U34" s="57"/>
      <c r="V34" s="56"/>
      <c r="W34" s="53"/>
      <c r="X34" s="54"/>
      <c r="Y34" s="57"/>
      <c r="Z34" s="56"/>
      <c r="AA34" s="53"/>
      <c r="AB34" s="54"/>
      <c r="AC34" s="57"/>
      <c r="AD34" s="56"/>
      <c r="AE34" s="53"/>
      <c r="AF34" s="54"/>
      <c r="AG34" s="57"/>
      <c r="AH34" s="56"/>
      <c r="AI34" s="53"/>
      <c r="AJ34" s="54"/>
      <c r="AK34" s="57"/>
      <c r="AL34" s="628"/>
      <c r="AM34" s="53"/>
      <c r="AN34" s="54"/>
      <c r="AO34" s="57"/>
      <c r="AP34" s="628"/>
      <c r="AQ34" s="53"/>
      <c r="AR34" s="54"/>
      <c r="AS34" s="57"/>
      <c r="AT34" s="628"/>
      <c r="AU34" s="53"/>
      <c r="AV34" s="54"/>
      <c r="AW34" s="57"/>
      <c r="AX34" s="628"/>
    </row>
    <row r="35" spans="1:50" s="24" customFormat="1" ht="35.25" customHeight="1" x14ac:dyDescent="0.3">
      <c r="A35" s="18" t="s">
        <v>32</v>
      </c>
      <c r="B35" s="19" t="e">
        <f>+[1]SFda2001!#REF!</f>
        <v>#REF!</v>
      </c>
      <c r="C35" s="20">
        <v>71.877810014766624</v>
      </c>
      <c r="D35" s="21">
        <v>94.576719669696686</v>
      </c>
      <c r="E35" s="22">
        <v>7.3684495509940193</v>
      </c>
      <c r="F35" s="23">
        <v>1242.6144265666512</v>
      </c>
      <c r="G35" s="20">
        <v>76.657866300217407</v>
      </c>
      <c r="H35" s="21">
        <v>96.366198684228067</v>
      </c>
      <c r="I35" s="22">
        <v>6.6502530954529151</v>
      </c>
      <c r="J35" s="23">
        <v>1331.2690904233241</v>
      </c>
      <c r="K35" s="20">
        <v>79.966852996039307</v>
      </c>
      <c r="L35" s="21">
        <v>97.176608905292369</v>
      </c>
      <c r="M35" s="22">
        <v>4.3165650904798483</v>
      </c>
      <c r="N35" s="23">
        <v>1388.2010143491041</v>
      </c>
      <c r="O35" s="20">
        <v>84.738053393814994</v>
      </c>
      <c r="P35" s="21">
        <v>93.604243754101574</v>
      </c>
      <c r="Q35" s="22">
        <v>5.9664726308686928</v>
      </c>
      <c r="R35" s="23">
        <v>1456.5981016830763</v>
      </c>
      <c r="S35" s="20">
        <v>91.061628608618889</v>
      </c>
      <c r="T35" s="21">
        <v>94.075326714625746</v>
      </c>
      <c r="U35" s="22">
        <v>7.4624976165259076</v>
      </c>
      <c r="V35" s="23">
        <v>1553.7658039840719</v>
      </c>
      <c r="W35" s="20">
        <v>95.131285376617171</v>
      </c>
      <c r="X35" s="21">
        <v>95.499296966583017</v>
      </c>
      <c r="Y35" s="22">
        <v>4.4691236365753877</v>
      </c>
      <c r="Z35" s="23">
        <v>1613.9948475461758</v>
      </c>
      <c r="AA35" s="20">
        <v>100.09543417792216</v>
      </c>
      <c r="AB35" s="21">
        <v>96.426644530207653</v>
      </c>
      <c r="AC35" s="22">
        <v>5.2182084806825824</v>
      </c>
      <c r="AD35" s="23">
        <v>1685.8094629748307</v>
      </c>
      <c r="AE35" s="20">
        <f>AE38++AE45+AE47</f>
        <v>103.48315551182637</v>
      </c>
      <c r="AF35" s="21">
        <f>AE35/AE$11*100</f>
        <v>96.585856873542113</v>
      </c>
      <c r="AG35" s="22">
        <f>(AE35-AA35)/AA35*100</f>
        <v>3.3844913723861265</v>
      </c>
      <c r="AH35" s="23">
        <f>AE35/[1]SFda2001!AD$68*1000000000</f>
        <v>1729.5567422607057</v>
      </c>
      <c r="AI35" s="20">
        <v>106.84583481400483</v>
      </c>
      <c r="AJ35" s="21">
        <v>96.947442962111126</v>
      </c>
      <c r="AK35" s="22">
        <v>3.2494943602624935</v>
      </c>
      <c r="AL35" s="23">
        <v>1775.0629144201221</v>
      </c>
      <c r="AM35" s="20">
        <v>109.1351739452614</v>
      </c>
      <c r="AN35" s="21">
        <v>98.027844030104944</v>
      </c>
      <c r="AO35" s="22">
        <v>2.1426564126171188</v>
      </c>
      <c r="AP35" s="23">
        <v>1804.3825278457255</v>
      </c>
      <c r="AQ35" s="20">
        <v>111.54779964657772</v>
      </c>
      <c r="AR35" s="21">
        <v>98.881915577305719</v>
      </c>
      <c r="AS35" s="22">
        <v>2.2106765528466643</v>
      </c>
      <c r="AT35" s="23">
        <v>1878.0922463798147</v>
      </c>
      <c r="AU35" s="20">
        <v>112.64073706424122</v>
      </c>
      <c r="AV35" s="21">
        <v>99.082882096436194</v>
      </c>
      <c r="AW35" s="22">
        <v>0.97979289697001004</v>
      </c>
      <c r="AX35" s="23">
        <v>1896.4936608083885</v>
      </c>
    </row>
    <row r="36" spans="1:50" s="30" customFormat="1" ht="24.75" customHeight="1" x14ac:dyDescent="0.25">
      <c r="A36" s="25" t="s">
        <v>33</v>
      </c>
      <c r="B36" s="26"/>
      <c r="C36" s="27"/>
      <c r="D36" s="28">
        <v>5.7564509785597409</v>
      </c>
      <c r="E36" s="28"/>
      <c r="F36" s="29"/>
      <c r="G36" s="27"/>
      <c r="H36" s="28">
        <v>5.9184934752867377</v>
      </c>
      <c r="I36" s="28"/>
      <c r="J36" s="29"/>
      <c r="K36" s="27"/>
      <c r="L36" s="28">
        <v>5.9884384961620141</v>
      </c>
      <c r="M36" s="28"/>
      <c r="N36" s="29"/>
      <c r="O36" s="27"/>
      <c r="P36" s="28">
        <v>6.0895599371781417</v>
      </c>
      <c r="Q36" s="28"/>
      <c r="R36" s="29"/>
      <c r="S36" s="27"/>
      <c r="T36" s="28">
        <v>6.3751905913096278</v>
      </c>
      <c r="U36" s="28"/>
      <c r="V36" s="29"/>
      <c r="W36" s="27"/>
      <c r="X36" s="28">
        <v>6.4278720724534413</v>
      </c>
      <c r="Y36" s="28"/>
      <c r="Z36" s="29"/>
      <c r="AA36" s="27"/>
      <c r="AB36" s="28">
        <v>6.4737371062900406</v>
      </c>
      <c r="AC36" s="28"/>
      <c r="AD36" s="29"/>
      <c r="AE36" s="27"/>
      <c r="AF36" s="28">
        <f>+AE35/AE12*100</f>
        <v>6.569758416489309</v>
      </c>
      <c r="AG36" s="28"/>
      <c r="AH36" s="29"/>
      <c r="AI36" s="27"/>
      <c r="AJ36" s="28">
        <v>7.0307420116539721</v>
      </c>
      <c r="AK36" s="28"/>
      <c r="AL36" s="29"/>
      <c r="AM36" s="27"/>
      <c r="AN36" s="28">
        <v>7.0324220944876998</v>
      </c>
      <c r="AO36" s="28"/>
      <c r="AP36" s="29"/>
      <c r="AQ36" s="27"/>
      <c r="AR36" s="28">
        <v>7.0667096387625516</v>
      </c>
      <c r="AS36" s="28"/>
      <c r="AT36" s="29"/>
      <c r="AU36" s="27"/>
      <c r="AV36" s="28">
        <v>7.193280933603158</v>
      </c>
      <c r="AW36" s="28"/>
      <c r="AX36" s="29"/>
    </row>
    <row r="37" spans="1:50" ht="6" customHeight="1" x14ac:dyDescent="0.3">
      <c r="A37" s="31"/>
      <c r="B37" s="10"/>
      <c r="C37" s="32"/>
      <c r="D37" s="33"/>
      <c r="E37" s="34"/>
      <c r="F37" s="12"/>
      <c r="G37" s="32"/>
      <c r="H37" s="33"/>
      <c r="I37" s="34"/>
      <c r="J37" s="12"/>
      <c r="K37" s="32"/>
      <c r="L37" s="33"/>
      <c r="M37" s="34"/>
      <c r="N37" s="12"/>
      <c r="O37" s="32"/>
      <c r="P37" s="33"/>
      <c r="Q37" s="34"/>
      <c r="R37" s="12"/>
      <c r="S37" s="32"/>
      <c r="T37" s="33"/>
      <c r="U37" s="34"/>
      <c r="V37" s="12"/>
      <c r="W37" s="32"/>
      <c r="X37" s="33"/>
      <c r="Y37" s="34"/>
      <c r="Z37" s="12"/>
      <c r="AA37" s="32"/>
      <c r="AB37" s="33"/>
      <c r="AC37" s="34"/>
      <c r="AD37" s="12"/>
      <c r="AE37" s="32"/>
      <c r="AF37" s="33"/>
      <c r="AG37" s="34"/>
      <c r="AH37" s="12"/>
      <c r="AI37" s="32"/>
      <c r="AJ37" s="33"/>
      <c r="AK37" s="34"/>
      <c r="AL37" s="626"/>
      <c r="AM37" s="32"/>
      <c r="AN37" s="33"/>
      <c r="AO37" s="34"/>
      <c r="AP37" s="626"/>
      <c r="AQ37" s="32"/>
      <c r="AR37" s="33"/>
      <c r="AS37" s="34"/>
      <c r="AT37" s="626"/>
      <c r="AU37" s="32"/>
      <c r="AV37" s="33"/>
      <c r="AW37" s="34"/>
      <c r="AX37" s="626"/>
    </row>
    <row r="38" spans="1:50" x14ac:dyDescent="0.3">
      <c r="A38" s="35" t="str">
        <f>+[1]SFda2001!A36</f>
        <v>- REGIONI e PP.AA.</v>
      </c>
      <c r="B38" s="36" t="e">
        <f>+[1]SFda2001!#REF!</f>
        <v>#REF!</v>
      </c>
      <c r="C38" s="37">
        <v>71.479784335496689</v>
      </c>
      <c r="D38" s="38">
        <v>100</v>
      </c>
      <c r="E38" s="39">
        <v>7.5927148596656373</v>
      </c>
      <c r="F38" s="40">
        <v>1235.73340930829</v>
      </c>
      <c r="G38" s="37">
        <v>76.252266634423052</v>
      </c>
      <c r="H38" s="38">
        <v>100</v>
      </c>
      <c r="I38" s="39">
        <v>6.6766881619651999</v>
      </c>
      <c r="J38" s="40">
        <v>1324.2252953867733</v>
      </c>
      <c r="K38" s="37">
        <v>79.540299934844327</v>
      </c>
      <c r="L38" s="38">
        <v>100</v>
      </c>
      <c r="M38" s="39">
        <v>4.312046638803702</v>
      </c>
      <c r="N38" s="40">
        <v>1380.7961788448993</v>
      </c>
      <c r="O38" s="37">
        <v>84.288720445820019</v>
      </c>
      <c r="P38" s="38">
        <v>100</v>
      </c>
      <c r="Q38" s="39">
        <v>5.9698297779432234</v>
      </c>
      <c r="R38" s="40">
        <v>1448.8743283267142</v>
      </c>
      <c r="S38" s="37">
        <v>90.602517136438891</v>
      </c>
      <c r="T38" s="38">
        <v>100</v>
      </c>
      <c r="U38" s="39">
        <v>7.49067806133956</v>
      </c>
      <c r="V38" s="40">
        <v>1545.9320795428359</v>
      </c>
      <c r="W38" s="37">
        <v>94.646775376617171</v>
      </c>
      <c r="X38" s="38">
        <v>100</v>
      </c>
      <c r="Y38" s="39">
        <v>4.4637371764053819</v>
      </c>
      <c r="Z38" s="40">
        <v>1605.7746638233477</v>
      </c>
      <c r="AA38" s="37">
        <v>99.578424177922159</v>
      </c>
      <c r="AB38" s="38">
        <v>100</v>
      </c>
      <c r="AC38" s="39">
        <v>5.2105830142453744</v>
      </c>
      <c r="AD38" s="40">
        <v>1677.1019693952198</v>
      </c>
      <c r="AE38" s="37">
        <f>SUM(AE39:AE44)</f>
        <v>102.93764551182637</v>
      </c>
      <c r="AF38" s="38">
        <f t="shared" ref="AF38:AF43" si="2">+AE38/AE$38*100</f>
        <v>100</v>
      </c>
      <c r="AG38" s="39">
        <f t="shared" ref="AG38:AG43" si="3">(AE38-AA38)/AA38*100</f>
        <v>3.3734429537688944</v>
      </c>
      <c r="AH38" s="40">
        <f>AE38/[1]SFda2001!AD$68*1000000000</f>
        <v>1720.439408199871</v>
      </c>
      <c r="AI38" s="37">
        <v>106.23983481400484</v>
      </c>
      <c r="AJ38" s="38">
        <v>100</v>
      </c>
      <c r="AK38" s="39">
        <v>3.207951071504815</v>
      </c>
      <c r="AL38" s="627">
        <v>1764.9952489092379</v>
      </c>
      <c r="AM38" s="37">
        <v>108.5726639452614</v>
      </c>
      <c r="AN38" s="38">
        <v>100</v>
      </c>
      <c r="AO38" s="39">
        <v>2.1958139668992027</v>
      </c>
      <c r="AP38" s="627">
        <v>1795.0822887106544</v>
      </c>
      <c r="AQ38" s="37">
        <v>110.90728629629521</v>
      </c>
      <c r="AR38" s="38">
        <v>100</v>
      </c>
      <c r="AS38" s="39">
        <v>2.1502855932602438</v>
      </c>
      <c r="AT38" s="627">
        <v>1867.308141622216</v>
      </c>
      <c r="AU38" s="37">
        <v>111.99380368074122</v>
      </c>
      <c r="AV38" s="38">
        <v>100</v>
      </c>
      <c r="AW38" s="39">
        <v>0.97966276223125492</v>
      </c>
      <c r="AX38" s="627">
        <v>1885.6014641418014</v>
      </c>
    </row>
    <row r="39" spans="1:50" x14ac:dyDescent="0.3">
      <c r="A39" s="49" t="str">
        <f>+[1]SFda2001!A37</f>
        <v>Irap e Addizionale Irpef</v>
      </c>
      <c r="B39" s="42" t="e">
        <f>+[1]SFda2001!#REF!</f>
        <v>#REF!</v>
      </c>
      <c r="C39" s="43">
        <v>30.294634133534061</v>
      </c>
      <c r="D39" s="33">
        <v>42.382100638893249</v>
      </c>
      <c r="E39" s="34">
        <v>12.754936133075079</v>
      </c>
      <c r="F39" s="12">
        <v>523.72977716146613</v>
      </c>
      <c r="G39" s="43">
        <v>31.361394571869678</v>
      </c>
      <c r="H39" s="33">
        <v>41.128475199597538</v>
      </c>
      <c r="I39" s="34">
        <v>3.5212851016239446</v>
      </c>
      <c r="J39" s="12">
        <v>544.63367219994632</v>
      </c>
      <c r="K39" s="43">
        <v>33.568436451008559</v>
      </c>
      <c r="L39" s="33">
        <v>42.203054902365523</v>
      </c>
      <c r="M39" s="34">
        <v>7.0374481405190386</v>
      </c>
      <c r="N39" s="12">
        <v>582.73816944767805</v>
      </c>
      <c r="O39" s="43">
        <v>34.764670000000002</v>
      </c>
      <c r="P39" s="33">
        <v>41.24474759626515</v>
      </c>
      <c r="Q39" s="34">
        <v>3.5635664792945789</v>
      </c>
      <c r="R39" s="12">
        <v>597.58455970543514</v>
      </c>
      <c r="S39" s="43">
        <v>36.366271869000009</v>
      </c>
      <c r="T39" s="33">
        <v>40.13825776411467</v>
      </c>
      <c r="U39" s="34">
        <v>4.6069813664274868</v>
      </c>
      <c r="V39" s="12">
        <v>620.51020294504178</v>
      </c>
      <c r="W39" s="43">
        <v>37.280071754395713</v>
      </c>
      <c r="X39" s="33">
        <v>39.388633797666486</v>
      </c>
      <c r="Y39" s="34">
        <v>2.512767568497067</v>
      </c>
      <c r="Z39" s="12">
        <v>632.49270194908854</v>
      </c>
      <c r="AA39" s="43">
        <v>38.199914439320025</v>
      </c>
      <c r="AB39" s="33">
        <v>38.361637829361683</v>
      </c>
      <c r="AC39" s="34">
        <v>2.4673844272197596</v>
      </c>
      <c r="AD39" s="12">
        <v>643.36378352848647</v>
      </c>
      <c r="AE39" s="43">
        <f>+[1]SFda2001!AD37</f>
        <v>38.887512898901996</v>
      </c>
      <c r="AF39" s="33">
        <f t="shared" si="2"/>
        <v>37.777736906207224</v>
      </c>
      <c r="AG39" s="34">
        <f t="shared" si="3"/>
        <v>1.7999999991471438</v>
      </c>
      <c r="AH39" s="12">
        <f>AE39/[1]SFda2001!AD$68*1000000000</f>
        <v>649.94307326045578</v>
      </c>
      <c r="AI39" s="43">
        <v>39.234851084219983</v>
      </c>
      <c r="AJ39" s="33">
        <v>36.930451890205624</v>
      </c>
      <c r="AK39" s="34">
        <v>0.89318693695063889</v>
      </c>
      <c r="AL39" s="626">
        <v>651.82072126284118</v>
      </c>
      <c r="AM39" s="43">
        <v>36.873833841325244</v>
      </c>
      <c r="AN39" s="33">
        <v>33.96235525722733</v>
      </c>
      <c r="AO39" s="34">
        <v>-6.0176531263663335</v>
      </c>
      <c r="AP39" s="626">
        <v>609.65222405147961</v>
      </c>
      <c r="AQ39" s="43">
        <v>38.133916716856163</v>
      </c>
      <c r="AR39" s="33">
        <v>34.38359912168368</v>
      </c>
      <c r="AS39" s="34">
        <v>3.4172819700638764</v>
      </c>
      <c r="AT39" s="626">
        <v>642.04774578194406</v>
      </c>
      <c r="AU39" s="43">
        <v>39.901871384220009</v>
      </c>
      <c r="AV39" s="33">
        <v>35.628642007702119</v>
      </c>
      <c r="AW39" s="34">
        <v>4.6361738304797955</v>
      </c>
      <c r="AX39" s="626">
        <v>671.81419535107193</v>
      </c>
    </row>
    <row r="40" spans="1:50" x14ac:dyDescent="0.3">
      <c r="A40" s="49" t="str">
        <f>+[1]SFda2001!A38</f>
        <v>Fabbisogno ex D.L.vo 56/00 (Iva e Accise)</v>
      </c>
      <c r="B40" s="24"/>
      <c r="C40" s="43">
        <v>27.288304956693544</v>
      </c>
      <c r="D40" s="33">
        <v>38.176255301238001</v>
      </c>
      <c r="E40" s="44" t="s">
        <v>24</v>
      </c>
      <c r="F40" s="12">
        <v>471.75674118022516</v>
      </c>
      <c r="G40" s="43">
        <v>33.06706862802114</v>
      </c>
      <c r="H40" s="33">
        <v>43.365358287059053</v>
      </c>
      <c r="I40" s="34">
        <v>21.176704381230259</v>
      </c>
      <c r="J40" s="12">
        <v>574.25504387234025</v>
      </c>
      <c r="K40" s="43">
        <v>33.685334955033966</v>
      </c>
      <c r="L40" s="33">
        <v>42.350022545335392</v>
      </c>
      <c r="M40" s="34">
        <v>1.8697343086798601</v>
      </c>
      <c r="N40" s="12">
        <v>584.76749304594443</v>
      </c>
      <c r="O40" s="43">
        <v>35.062551573841532</v>
      </c>
      <c r="P40" s="33">
        <v>41.598153807993093</v>
      </c>
      <c r="Q40" s="34">
        <v>4.0884753577365078</v>
      </c>
      <c r="R40" s="12">
        <v>602.70497158187345</v>
      </c>
      <c r="S40" s="43">
        <v>39.116418730999996</v>
      </c>
      <c r="T40" s="33">
        <v>43.173655619406617</v>
      </c>
      <c r="U40" s="34">
        <v>11.561814457858389</v>
      </c>
      <c r="V40" s="12">
        <v>667.43539213175529</v>
      </c>
      <c r="W40" s="43">
        <v>41.93185814704286</v>
      </c>
      <c r="X40" s="33">
        <v>44.303525376525691</v>
      </c>
      <c r="Y40" s="34">
        <v>7.1975899312367542</v>
      </c>
      <c r="Z40" s="12">
        <v>711.41478567679701</v>
      </c>
      <c r="AA40" s="43">
        <v>44.852482858238076</v>
      </c>
      <c r="AB40" s="33">
        <v>45.042370602388445</v>
      </c>
      <c r="AC40" s="34">
        <v>6.9651688245091199</v>
      </c>
      <c r="AD40" s="12">
        <v>755.40648443495013</v>
      </c>
      <c r="AE40" s="43">
        <f>+[1]SFda2001!AD38</f>
        <v>47.506923045989211</v>
      </c>
      <c r="AF40" s="33">
        <f t="shared" si="2"/>
        <v>46.151165406761905</v>
      </c>
      <c r="AG40" s="34">
        <f t="shared" si="3"/>
        <v>5.9181566294575649</v>
      </c>
      <c r="AH40" s="12">
        <f>AE40/[1]SFda2001!AD$68*1000000000</f>
        <v>794.00283700143802</v>
      </c>
      <c r="AI40" s="43">
        <v>49.205768553620857</v>
      </c>
      <c r="AJ40" s="33">
        <v>46.315742715306271</v>
      </c>
      <c r="AK40" s="34">
        <v>3.5759956627522969</v>
      </c>
      <c r="AL40" s="626">
        <v>817.47065842218217</v>
      </c>
      <c r="AM40" s="43">
        <v>53.498147304174609</v>
      </c>
      <c r="AN40" s="33">
        <v>49.274048697144003</v>
      </c>
      <c r="AO40" s="34">
        <v>8.723324270153876</v>
      </c>
      <c r="AP40" s="626">
        <v>884.50972109309487</v>
      </c>
      <c r="AQ40" s="43">
        <v>53.802919505889164</v>
      </c>
      <c r="AR40" s="33">
        <v>48.511618400031502</v>
      </c>
      <c r="AS40" s="34">
        <v>0.56968739493297138</v>
      </c>
      <c r="AT40" s="626">
        <v>905.86140001648926</v>
      </c>
      <c r="AU40" s="43">
        <v>52.968857904197648</v>
      </c>
      <c r="AV40" s="33">
        <v>47.296239759116538</v>
      </c>
      <c r="AW40" s="34">
        <v>-1.5502162509977206</v>
      </c>
      <c r="AX40" s="626">
        <v>891.81858938191817</v>
      </c>
    </row>
    <row r="41" spans="1:50" x14ac:dyDescent="0.3">
      <c r="A41" s="49" t="str">
        <f>+[1]SFda2001!A39</f>
        <v>Ulteriori Trasferimenti da Pubblico e da Privato</v>
      </c>
      <c r="B41" s="42" t="e">
        <f>+[1]SFda2001!#REF!</f>
        <v>#REF!</v>
      </c>
      <c r="C41" s="43">
        <v>4.7034102880848225</v>
      </c>
      <c r="D41" s="33">
        <v>6.5800566297303726</v>
      </c>
      <c r="E41" s="34">
        <v>9.5609988949552225</v>
      </c>
      <c r="F41" s="12">
        <v>81.311958124983306</v>
      </c>
      <c r="G41" s="43">
        <v>5.2883901088851406</v>
      </c>
      <c r="H41" s="33">
        <v>6.9353874216478291</v>
      </c>
      <c r="I41" s="34">
        <v>12.437354705845054</v>
      </c>
      <c r="J41" s="12">
        <v>91.840154570533088</v>
      </c>
      <c r="K41" s="43">
        <v>5.6850915718102497</v>
      </c>
      <c r="L41" s="33">
        <v>7.1474354213740821</v>
      </c>
      <c r="M41" s="34">
        <v>7.5013653447880522</v>
      </c>
      <c r="N41" s="12">
        <v>98.691515183740151</v>
      </c>
      <c r="O41" s="43">
        <v>6.6692974488199992</v>
      </c>
      <c r="P41" s="33">
        <v>7.9124435790990084</v>
      </c>
      <c r="Q41" s="34">
        <v>17.312049675505197</v>
      </c>
      <c r="R41" s="12">
        <v>114.64136376090099</v>
      </c>
      <c r="S41" s="43">
        <v>7.5973591164388763</v>
      </c>
      <c r="T41" s="33">
        <v>8.3853731182743694</v>
      </c>
      <c r="U41" s="34">
        <v>13.915433743071084</v>
      </c>
      <c r="V41" s="12">
        <v>129.63217302476494</v>
      </c>
      <c r="W41" s="43">
        <v>7.9342753260228323</v>
      </c>
      <c r="X41" s="33">
        <v>8.383038190631293</v>
      </c>
      <c r="Y41" s="34">
        <v>4.4346489934239059</v>
      </c>
      <c r="Z41" s="12">
        <v>134.61270332379252</v>
      </c>
      <c r="AA41" s="43">
        <v>9.6063173086875793</v>
      </c>
      <c r="AB41" s="33">
        <v>9.6469866720560393</v>
      </c>
      <c r="AC41" s="34">
        <v>21.073657189343866</v>
      </c>
      <c r="AD41" s="12">
        <v>161.78980346434625</v>
      </c>
      <c r="AE41" s="43">
        <f>+[1]SFda2001!AD39</f>
        <v>9.8841683692501192</v>
      </c>
      <c r="AF41" s="33">
        <f t="shared" si="2"/>
        <v>9.6020929176144207</v>
      </c>
      <c r="AG41" s="34">
        <f t="shared" si="3"/>
        <v>2.8923785425166235</v>
      </c>
      <c r="AH41" s="12">
        <f>AE41/[1]SFda2001!AD$68*1000000000</f>
        <v>165.19819056660725</v>
      </c>
      <c r="AI41" s="43">
        <v>10.765037411843011</v>
      </c>
      <c r="AJ41" s="33">
        <v>10.132769342770038</v>
      </c>
      <c r="AK41" s="34">
        <v>8.9119186327632374</v>
      </c>
      <c r="AL41" s="626">
        <v>178.84289748282296</v>
      </c>
      <c r="AM41" s="43">
        <v>10.995008247597687</v>
      </c>
      <c r="AN41" s="33">
        <v>10.126866052711934</v>
      </c>
      <c r="AO41" s="34">
        <v>2.1362753045491192</v>
      </c>
      <c r="AP41" s="626">
        <v>181.78557891368371</v>
      </c>
      <c r="AQ41" s="43">
        <v>10.752198111810072</v>
      </c>
      <c r="AR41" s="33">
        <v>9.6947625993525399</v>
      </c>
      <c r="AS41" s="34">
        <v>-2.2083670181936093</v>
      </c>
      <c r="AT41" s="626">
        <v>181.03109132865555</v>
      </c>
      <c r="AU41" s="43">
        <v>10.367277455750154</v>
      </c>
      <c r="AV41" s="33">
        <v>9.2570098657457613</v>
      </c>
      <c r="AW41" s="34">
        <v>-3.5799252586048129</v>
      </c>
      <c r="AX41" s="626">
        <v>174.55031356425303</v>
      </c>
    </row>
    <row r="42" spans="1:50" x14ac:dyDescent="0.3">
      <c r="A42" s="49" t="str">
        <f>+[1]SFda2001!A40</f>
        <v>Ricavi e Entrate Proprie varie</v>
      </c>
      <c r="B42" s="42" t="e">
        <f>+[1]SFda2001!#REF!</f>
        <v>#REF!</v>
      </c>
      <c r="C42" s="43">
        <v>2.2663060000000002</v>
      </c>
      <c r="D42" s="33">
        <v>3.170555173142231</v>
      </c>
      <c r="E42" s="34">
        <v>-4.6879458094610404</v>
      </c>
      <c r="F42" s="12">
        <v>39.179609535070846</v>
      </c>
      <c r="G42" s="43">
        <v>2.2409790000000003</v>
      </c>
      <c r="H42" s="33">
        <v>2.9389014896356414</v>
      </c>
      <c r="I42" s="34">
        <v>-1.1175454682642094</v>
      </c>
      <c r="J42" s="12">
        <v>38.917676932253855</v>
      </c>
      <c r="K42" s="43">
        <v>2.3825439999999998</v>
      </c>
      <c r="L42" s="33">
        <v>2.9953922753015361</v>
      </c>
      <c r="M42" s="34">
        <v>6.3171051580581299</v>
      </c>
      <c r="N42" s="12">
        <v>41.360262078778895</v>
      </c>
      <c r="O42" s="43">
        <v>2.4969700000000001</v>
      </c>
      <c r="P42" s="33">
        <v>2.9624011217551089</v>
      </c>
      <c r="Q42" s="34">
        <v>4.8026815034685768</v>
      </c>
      <c r="R42" s="12">
        <v>42.921469355172384</v>
      </c>
      <c r="S42" s="43">
        <v>2.6618889999999995</v>
      </c>
      <c r="T42" s="33">
        <v>2.9379857029705305</v>
      </c>
      <c r="U42" s="34">
        <v>6.6047649751498554</v>
      </c>
      <c r="V42" s="12">
        <v>45.419263474603532</v>
      </c>
      <c r="W42" s="43">
        <v>2.7411140000000005</v>
      </c>
      <c r="X42" s="33">
        <v>2.8961514949585938</v>
      </c>
      <c r="Y42" s="34">
        <v>2.9762698594870409</v>
      </c>
      <c r="Z42" s="12">
        <v>46.505666931986219</v>
      </c>
      <c r="AA42" s="43">
        <v>3.1888689999999995</v>
      </c>
      <c r="AB42" s="33">
        <v>3.202369415188048</v>
      </c>
      <c r="AC42" s="34">
        <v>16.334782136022032</v>
      </c>
      <c r="AD42" s="12">
        <v>53.707000529428946</v>
      </c>
      <c r="AE42" s="43">
        <f>+'[3]UT EP EPS 2008'!$O$31/1000-'[3]UT EP EPS 2008'!$I$31/1000</f>
        <v>2.8199749999999995</v>
      </c>
      <c r="AF42" s="33">
        <f t="shared" si="2"/>
        <v>2.739498252537762</v>
      </c>
      <c r="AG42" s="34">
        <f t="shared" si="3"/>
        <v>-11.568176679568841</v>
      </c>
      <c r="AH42" s="12">
        <f>AE42/[1]SFda2001!AD$68*1000000000</f>
        <v>47.131407523606477</v>
      </c>
      <c r="AI42" s="43">
        <v>2.9855060000000009</v>
      </c>
      <c r="AJ42" s="33">
        <v>2.8101568542785826</v>
      </c>
      <c r="AK42" s="34">
        <v>5.8699456555466432</v>
      </c>
      <c r="AL42" s="626">
        <v>49.599134964914278</v>
      </c>
      <c r="AM42" s="43">
        <v>2.9936029999999993</v>
      </c>
      <c r="AN42" s="33">
        <v>2.757234548015945</v>
      </c>
      <c r="AO42" s="34">
        <v>0.27121030739842639</v>
      </c>
      <c r="AP42" s="626">
        <v>49.494629029645495</v>
      </c>
      <c r="AQ42" s="43">
        <v>3.1152180000000005</v>
      </c>
      <c r="AR42" s="33">
        <v>2.8088488178112265</v>
      </c>
      <c r="AS42" s="34">
        <v>4.0624959288189242</v>
      </c>
      <c r="AT42" s="626">
        <v>52.449862660848396</v>
      </c>
      <c r="AU42" s="43">
        <v>3.0770549999999997</v>
      </c>
      <c r="AV42" s="33">
        <v>2.7475225404181347</v>
      </c>
      <c r="AW42" s="34">
        <v>-1.2250507027116826</v>
      </c>
      <c r="AX42" s="626">
        <v>51.807325249750363</v>
      </c>
    </row>
    <row r="43" spans="1:50" x14ac:dyDescent="0.3">
      <c r="A43" s="41" t="str">
        <f>+[1]SFda2001!A42</f>
        <v>FSN e Quote Vincolate a carico dello Stato</v>
      </c>
      <c r="B43" s="42"/>
      <c r="C43" s="43">
        <v>6.927128957184248</v>
      </c>
      <c r="D43" s="33">
        <v>9.6910322569961274</v>
      </c>
      <c r="E43" s="44" t="s">
        <v>24</v>
      </c>
      <c r="F43" s="12">
        <v>119.75532330654435</v>
      </c>
      <c r="G43" s="43">
        <v>4.294434325647102</v>
      </c>
      <c r="H43" s="33">
        <v>5.631877602059947</v>
      </c>
      <c r="I43" s="34">
        <v>-38.005566921151825</v>
      </c>
      <c r="J43" s="12">
        <v>74.578747811699856</v>
      </c>
      <c r="K43" s="43">
        <v>4.2188929569915681</v>
      </c>
      <c r="L43" s="33">
        <v>5.304094855623485</v>
      </c>
      <c r="M43" s="34">
        <v>-1.759052832741856</v>
      </c>
      <c r="N43" s="12">
        <v>73.238739088757953</v>
      </c>
      <c r="O43" s="43">
        <v>5.2952314231584641</v>
      </c>
      <c r="P43" s="33">
        <v>6.2822538948876181</v>
      </c>
      <c r="Q43" s="34">
        <v>25.512343573049968</v>
      </c>
      <c r="R43" s="12">
        <v>91.021963923331811</v>
      </c>
      <c r="S43" s="43">
        <v>4.8605784199999995</v>
      </c>
      <c r="T43" s="33">
        <v>5.3647277952337955</v>
      </c>
      <c r="U43" s="34">
        <v>-8.2083854023363081</v>
      </c>
      <c r="V43" s="12">
        <v>82.935047966670354</v>
      </c>
      <c r="W43" s="43">
        <v>4.7594561491557812</v>
      </c>
      <c r="X43" s="33">
        <v>5.0286511402179501</v>
      </c>
      <c r="Y43" s="34">
        <v>-2.0804575527086819</v>
      </c>
      <c r="Z43" s="12">
        <v>80.748805941683727</v>
      </c>
      <c r="AA43" s="43">
        <v>3.7308405716764854</v>
      </c>
      <c r="AB43" s="33">
        <v>3.746635481005796</v>
      </c>
      <c r="AC43" s="34">
        <v>-21.61204022568311</v>
      </c>
      <c r="AD43" s="12">
        <v>62.834897438008269</v>
      </c>
      <c r="AE43" s="43">
        <f>+[1]SFda2001!AD42</f>
        <v>3.839066197685062</v>
      </c>
      <c r="AF43" s="33">
        <f t="shared" si="2"/>
        <v>3.7295065168787027</v>
      </c>
      <c r="AG43" s="34">
        <f t="shared" si="3"/>
        <v>2.9008375975697196</v>
      </c>
      <c r="AH43" s="12">
        <f>AE43/[1]SFda2001!AD$68*1000000000</f>
        <v>64.163899847763574</v>
      </c>
      <c r="AI43" s="43">
        <v>4.0486717643209884</v>
      </c>
      <c r="AJ43" s="33">
        <v>3.8108791974394909</v>
      </c>
      <c r="AK43" s="34">
        <v>5.4598060008008602</v>
      </c>
      <c r="AL43" s="626">
        <v>67.261836776477509</v>
      </c>
      <c r="AM43" s="43">
        <v>4.2120715521638585</v>
      </c>
      <c r="AN43" s="33">
        <v>3.8794954449007899</v>
      </c>
      <c r="AO43" s="34">
        <v>4.0358862697350384</v>
      </c>
      <c r="AP43" s="626">
        <v>69.640135622750691</v>
      </c>
      <c r="AQ43" s="43">
        <v>4.0023616977098184</v>
      </c>
      <c r="AR43" s="33">
        <v>3.6087454948787387</v>
      </c>
      <c r="AS43" s="34">
        <v>-4.9787818620105426</v>
      </c>
      <c r="AT43" s="626">
        <v>67.386398436295622</v>
      </c>
      <c r="AU43" s="43">
        <v>4.0040409365733964</v>
      </c>
      <c r="AV43" s="33">
        <v>3.5752343477748521</v>
      </c>
      <c r="AW43" s="34">
        <v>4.1956199624309E-2</v>
      </c>
      <c r="AX43" s="626">
        <v>67.41467120814319</v>
      </c>
    </row>
    <row r="44" spans="1:50" ht="16.5" customHeight="1" x14ac:dyDescent="0.3">
      <c r="A44" s="49" t="s">
        <v>34</v>
      </c>
      <c r="B44" s="10"/>
      <c r="C44" s="43"/>
      <c r="D44" s="33"/>
      <c r="E44" s="34"/>
      <c r="F44" s="12"/>
      <c r="G44" s="43"/>
      <c r="H44" s="33"/>
      <c r="I44" s="34"/>
      <c r="J44" s="12"/>
      <c r="K44" s="43"/>
      <c r="L44" s="33"/>
      <c r="M44" s="34"/>
      <c r="N44" s="12"/>
      <c r="O44" s="43"/>
      <c r="P44" s="33"/>
      <c r="Q44" s="34"/>
      <c r="R44" s="12"/>
      <c r="S44" s="43"/>
      <c r="T44" s="33"/>
      <c r="U44" s="34"/>
      <c r="V44" s="12"/>
      <c r="W44" s="43"/>
      <c r="X44" s="33"/>
      <c r="Y44" s="34"/>
      <c r="Z44" s="12"/>
      <c r="AA44" s="43"/>
      <c r="AB44" s="33"/>
      <c r="AC44" s="34"/>
      <c r="AD44" s="12"/>
      <c r="AE44" s="43"/>
      <c r="AF44" s="33"/>
      <c r="AG44" s="34"/>
      <c r="AH44" s="12"/>
      <c r="AI44" s="43"/>
      <c r="AJ44" s="33"/>
      <c r="AK44" s="34"/>
      <c r="AL44" s="626"/>
      <c r="AM44" s="43"/>
      <c r="AN44" s="33"/>
      <c r="AO44" s="34"/>
      <c r="AP44" s="626"/>
      <c r="AQ44" s="43">
        <v>1.1006722640300002</v>
      </c>
      <c r="AR44" s="33"/>
      <c r="AS44" s="34"/>
      <c r="AT44" s="626"/>
      <c r="AU44" s="43">
        <v>1.6105249999999995</v>
      </c>
      <c r="AV44" s="33"/>
      <c r="AW44" s="34"/>
      <c r="AX44" s="626"/>
    </row>
    <row r="45" spans="1:50" x14ac:dyDescent="0.3">
      <c r="A45" s="49" t="s">
        <v>35</v>
      </c>
      <c r="B45" s="42"/>
      <c r="C45" s="37"/>
      <c r="D45" s="33"/>
      <c r="E45" s="44"/>
      <c r="F45" s="40"/>
      <c r="G45" s="37"/>
      <c r="H45" s="33"/>
      <c r="I45" s="34"/>
      <c r="J45" s="40"/>
      <c r="K45" s="37"/>
      <c r="L45" s="33"/>
      <c r="M45" s="34"/>
      <c r="N45" s="40"/>
      <c r="O45" s="37"/>
      <c r="P45" s="33"/>
      <c r="Q45" s="34"/>
      <c r="R45" s="40"/>
      <c r="S45" s="37"/>
      <c r="T45" s="33"/>
      <c r="U45" s="34"/>
      <c r="V45" s="40"/>
      <c r="W45" s="37"/>
      <c r="X45" s="33"/>
      <c r="Y45" s="34"/>
      <c r="Z45" s="40"/>
      <c r="AA45" s="37"/>
      <c r="AB45" s="33"/>
      <c r="AC45" s="34"/>
      <c r="AD45" s="40"/>
      <c r="AE45" s="37"/>
      <c r="AF45" s="33"/>
      <c r="AG45" s="34"/>
      <c r="AH45" s="40"/>
      <c r="AI45" s="37"/>
      <c r="AJ45" s="33"/>
      <c r="AK45" s="34"/>
      <c r="AL45" s="627"/>
      <c r="AM45" s="37"/>
      <c r="AN45" s="33"/>
      <c r="AO45" s="34"/>
      <c r="AP45" s="627"/>
      <c r="AQ45" s="37"/>
      <c r="AR45" s="33"/>
      <c r="AS45" s="34"/>
      <c r="AT45" s="627"/>
      <c r="AU45" s="43">
        <v>6.4175999999999997E-2</v>
      </c>
      <c r="AV45" s="33"/>
      <c r="AW45" s="34"/>
      <c r="AX45" s="627"/>
    </row>
    <row r="46" spans="1:50" ht="6" customHeight="1" x14ac:dyDescent="0.3">
      <c r="A46" s="41"/>
      <c r="B46" s="10"/>
      <c r="C46" s="43"/>
      <c r="D46" s="33"/>
      <c r="E46" s="34"/>
      <c r="F46" s="12"/>
      <c r="G46" s="43"/>
      <c r="H46" s="33"/>
      <c r="I46" s="34"/>
      <c r="J46" s="12"/>
      <c r="K46" s="43"/>
      <c r="L46" s="33"/>
      <c r="M46" s="34"/>
      <c r="N46" s="12"/>
      <c r="O46" s="43"/>
      <c r="P46" s="33"/>
      <c r="Q46" s="34"/>
      <c r="R46" s="12"/>
      <c r="S46" s="43"/>
      <c r="T46" s="33"/>
      <c r="U46" s="34"/>
      <c r="V46" s="12"/>
      <c r="W46" s="43"/>
      <c r="X46" s="33"/>
      <c r="Y46" s="34"/>
      <c r="Z46" s="12"/>
      <c r="AA46" s="43"/>
      <c r="AB46" s="33"/>
      <c r="AC46" s="34"/>
      <c r="AD46" s="12"/>
      <c r="AE46" s="43"/>
      <c r="AF46" s="33"/>
      <c r="AG46" s="34"/>
      <c r="AH46" s="12"/>
      <c r="AI46" s="43"/>
      <c r="AJ46" s="33"/>
      <c r="AK46" s="34"/>
      <c r="AL46" s="626"/>
      <c r="AM46" s="43"/>
      <c r="AN46" s="33"/>
      <c r="AO46" s="34"/>
      <c r="AP46" s="626"/>
      <c r="AQ46" s="43"/>
      <c r="AR46" s="33"/>
      <c r="AS46" s="34"/>
      <c r="AT46" s="626"/>
      <c r="AU46" s="43"/>
      <c r="AV46" s="33"/>
      <c r="AW46" s="34"/>
      <c r="AX46" s="626"/>
    </row>
    <row r="47" spans="1:50" x14ac:dyDescent="0.3">
      <c r="A47" s="35" t="s">
        <v>31</v>
      </c>
      <c r="B47" s="36"/>
      <c r="C47" s="37">
        <v>0.39802567926993654</v>
      </c>
      <c r="D47" s="38"/>
      <c r="E47" s="58" t="s">
        <v>24</v>
      </c>
      <c r="F47" s="40"/>
      <c r="G47" s="37">
        <v>0.40559966579435203</v>
      </c>
      <c r="H47" s="38"/>
      <c r="I47" s="39">
        <v>1.9028889136770735</v>
      </c>
      <c r="J47" s="40"/>
      <c r="K47" s="37">
        <v>0.42655306119497799</v>
      </c>
      <c r="L47" s="38"/>
      <c r="M47" s="39">
        <v>5.1660287637539115</v>
      </c>
      <c r="N47" s="40"/>
      <c r="O47" s="37">
        <v>0.44933294799497797</v>
      </c>
      <c r="P47" s="38"/>
      <c r="Q47" s="39">
        <v>5.3404579341624432</v>
      </c>
      <c r="R47" s="40"/>
      <c r="S47" s="37">
        <v>0.45911147217999998</v>
      </c>
      <c r="T47" s="38"/>
      <c r="U47" s="39">
        <v>2.176231284319551</v>
      </c>
      <c r="V47" s="40"/>
      <c r="W47" s="37">
        <v>0.48451</v>
      </c>
      <c r="X47" s="38"/>
      <c r="Y47" s="39">
        <v>5.5321048065734741</v>
      </c>
      <c r="Z47" s="40"/>
      <c r="AA47" s="37">
        <v>0.51700999999999997</v>
      </c>
      <c r="AB47" s="38"/>
      <c r="AC47" s="39">
        <v>6.7078078883820709</v>
      </c>
      <c r="AD47" s="40"/>
      <c r="AE47" s="37">
        <f>+AE32</f>
        <v>0.54551000000000005</v>
      </c>
      <c r="AF47" s="38"/>
      <c r="AG47" s="39">
        <f>+AG32</f>
        <v>5.5124659097503113</v>
      </c>
      <c r="AH47" s="40"/>
      <c r="AI47" s="37">
        <v>0.60599999999999998</v>
      </c>
      <c r="AJ47" s="38"/>
      <c r="AK47" s="39">
        <v>11.088705981558528</v>
      </c>
      <c r="AL47" s="627"/>
      <c r="AM47" s="37">
        <v>0.56250999999999995</v>
      </c>
      <c r="AN47" s="38"/>
      <c r="AO47" s="39">
        <v>-7.1765676567656813</v>
      </c>
      <c r="AP47" s="627"/>
      <c r="AQ47" s="37">
        <v>0.6405133502825</v>
      </c>
      <c r="AR47" s="38"/>
      <c r="AS47" s="39">
        <v>13.867015747720052</v>
      </c>
      <c r="AT47" s="627"/>
      <c r="AU47" s="37">
        <v>0.64693338349999996</v>
      </c>
      <c r="AV47" s="38"/>
      <c r="AW47" s="39">
        <v>1.0023262145384453</v>
      </c>
      <c r="AX47" s="627"/>
    </row>
    <row r="48" spans="1:50" x14ac:dyDescent="0.3">
      <c r="A48" s="41" t="str">
        <f>+A33</f>
        <v>Finanziati con Quote Vincolate a carico dello Stato</v>
      </c>
      <c r="B48" s="42"/>
      <c r="C48" s="43"/>
      <c r="D48" s="33"/>
      <c r="E48" s="59"/>
      <c r="F48" s="12"/>
      <c r="G48" s="43"/>
      <c r="H48" s="33"/>
      <c r="I48" s="34"/>
      <c r="J48" s="12"/>
      <c r="K48" s="43"/>
      <c r="L48" s="33"/>
      <c r="M48" s="34"/>
      <c r="N48" s="12"/>
      <c r="O48" s="43"/>
      <c r="P48" s="33"/>
      <c r="Q48" s="34"/>
      <c r="R48" s="12"/>
      <c r="S48" s="43"/>
      <c r="T48" s="33"/>
      <c r="U48" s="34"/>
      <c r="V48" s="12"/>
      <c r="W48" s="43"/>
      <c r="X48" s="33"/>
      <c r="Y48" s="34"/>
      <c r="Z48" s="12"/>
      <c r="AA48" s="43"/>
      <c r="AB48" s="33"/>
      <c r="AC48" s="34"/>
      <c r="AD48" s="12"/>
      <c r="AE48" s="43"/>
      <c r="AF48" s="33"/>
      <c r="AG48" s="34"/>
      <c r="AH48" s="12"/>
      <c r="AI48" s="43"/>
      <c r="AJ48" s="33"/>
      <c r="AK48" s="34"/>
      <c r="AL48" s="626"/>
      <c r="AM48" s="43"/>
      <c r="AN48" s="33"/>
      <c r="AO48" s="34"/>
      <c r="AP48" s="626"/>
      <c r="AQ48" s="43"/>
      <c r="AR48" s="33"/>
      <c r="AS48" s="34"/>
      <c r="AT48" s="626"/>
      <c r="AU48" s="43"/>
      <c r="AV48" s="33"/>
      <c r="AW48" s="34"/>
      <c r="AX48" s="626"/>
    </row>
    <row r="49" spans="1:92" ht="6" customHeight="1" thickBot="1" x14ac:dyDescent="0.35">
      <c r="A49" s="51"/>
      <c r="B49" s="52"/>
      <c r="C49" s="53"/>
      <c r="D49" s="60"/>
      <c r="E49" s="55"/>
      <c r="F49" s="56"/>
      <c r="G49" s="53"/>
      <c r="H49" s="60"/>
      <c r="I49" s="55"/>
      <c r="J49" s="56"/>
      <c r="K49" s="53"/>
      <c r="L49" s="60"/>
      <c r="M49" s="55"/>
      <c r="N49" s="56"/>
      <c r="O49" s="53"/>
      <c r="P49" s="60"/>
      <c r="Q49" s="55"/>
      <c r="R49" s="56"/>
      <c r="S49" s="53"/>
      <c r="T49" s="60"/>
      <c r="U49" s="55"/>
      <c r="V49" s="56"/>
      <c r="W49" s="53"/>
      <c r="X49" s="60"/>
      <c r="Y49" s="55"/>
      <c r="Z49" s="56"/>
      <c r="AA49" s="53"/>
      <c r="AB49" s="60"/>
      <c r="AC49" s="55"/>
      <c r="AD49" s="56"/>
      <c r="AE49" s="53"/>
      <c r="AF49" s="60"/>
      <c r="AG49" s="55"/>
      <c r="AH49" s="56"/>
      <c r="AI49" s="53"/>
      <c r="AJ49" s="60"/>
      <c r="AK49" s="55"/>
      <c r="AL49" s="628"/>
      <c r="AM49" s="53"/>
      <c r="AN49" s="60"/>
      <c r="AO49" s="55"/>
      <c r="AP49" s="628"/>
      <c r="AQ49" s="53"/>
      <c r="AR49" s="60"/>
      <c r="AS49" s="55"/>
      <c r="AT49" s="628"/>
      <c r="AU49" s="53"/>
      <c r="AV49" s="60"/>
      <c r="AW49" s="55"/>
      <c r="AX49" s="628"/>
    </row>
    <row r="50" spans="1:92" s="24" customFormat="1" ht="36" customHeight="1" x14ac:dyDescent="0.3">
      <c r="A50" s="18" t="s">
        <v>36</v>
      </c>
      <c r="B50" s="19">
        <v>-3.2279533153469782</v>
      </c>
      <c r="C50" s="20">
        <v>-4.1216645555033153</v>
      </c>
      <c r="D50" s="21">
        <v>5.4232803303033092</v>
      </c>
      <c r="E50" s="22">
        <v>27.686622229239727</v>
      </c>
      <c r="F50" s="61">
        <v>-71.254811980006778</v>
      </c>
      <c r="G50" s="62">
        <v>-2.8906344675769589</v>
      </c>
      <c r="H50" s="21">
        <v>3.633801315771934</v>
      </c>
      <c r="I50" s="22">
        <v>-29.867304127956373</v>
      </c>
      <c r="J50" s="61">
        <v>-50.199836026307118</v>
      </c>
      <c r="K50" s="63">
        <v>-2.3233749681556901</v>
      </c>
      <c r="L50" s="21">
        <v>2.8233910947076306</v>
      </c>
      <c r="M50" s="22">
        <v>-19.624048138357928</v>
      </c>
      <c r="N50" s="61">
        <v>-40.333105113774991</v>
      </c>
      <c r="O50" s="20">
        <v>-5.7899504608199805</v>
      </c>
      <c r="P50" s="21">
        <v>6.3957562458984221</v>
      </c>
      <c r="Q50" s="22">
        <v>149.20430581276685</v>
      </c>
      <c r="R50" s="61">
        <v>-99.525897897071644</v>
      </c>
      <c r="S50" s="20">
        <v>-5.7348766906411299</v>
      </c>
      <c r="T50" s="21">
        <v>5.9246732853742508</v>
      </c>
      <c r="U50" s="22">
        <v>-0.95119587898945512</v>
      </c>
      <c r="V50" s="61">
        <v>-97.853019192983595</v>
      </c>
      <c r="W50" s="20">
        <v>-4.4833593363228488</v>
      </c>
      <c r="X50" s="21">
        <v>4.5007030334169906</v>
      </c>
      <c r="Y50" s="22">
        <v>-21.822916547807552</v>
      </c>
      <c r="Z50" s="61">
        <v>-76.064554787375201</v>
      </c>
      <c r="AA50" s="20">
        <v>-3.7093125967778349</v>
      </c>
      <c r="AB50" s="21">
        <v>3.5733554697923449</v>
      </c>
      <c r="AC50" s="22">
        <v>-17.26488290318192</v>
      </c>
      <c r="AD50" s="61">
        <v>-62.472322820085942</v>
      </c>
      <c r="AE50" s="20">
        <f>-AE11+AE35</f>
        <v>-3.6579507138136336</v>
      </c>
      <c r="AF50" s="21">
        <f>-AE50/AE$11*100</f>
        <v>3.4141431264578892</v>
      </c>
      <c r="AG50" s="22">
        <f>(AE50-AA50)/AA50*100</f>
        <v>-1.384673888332242</v>
      </c>
      <c r="AH50" s="61">
        <f>AE50/[1]SFda2001!AD$68*1000000000</f>
        <v>-61.13684192023603</v>
      </c>
      <c r="AI50" s="20">
        <v>-3.3642249353401752</v>
      </c>
      <c r="AJ50" s="21">
        <v>3.0525570378888838</v>
      </c>
      <c r="AK50" s="22">
        <v>-8.0297904879978983</v>
      </c>
      <c r="AL50" s="61">
        <v>-55.890909822411118</v>
      </c>
      <c r="AM50" s="20">
        <v>-2.1956168367385942</v>
      </c>
      <c r="AN50" s="21">
        <v>1.9721559698950619</v>
      </c>
      <c r="AO50" s="22">
        <v>-34.73632474231146</v>
      </c>
      <c r="AP50" s="61">
        <v>-36.301153100668486</v>
      </c>
      <c r="AQ50" s="20">
        <v>-1.2613009815040925</v>
      </c>
      <c r="AR50" s="21">
        <v>1.1180844226942754</v>
      </c>
      <c r="AS50" s="22">
        <v>-42.553684213059235</v>
      </c>
      <c r="AT50" s="61">
        <v>-21.236094313105191</v>
      </c>
      <c r="AU50" s="20">
        <v>-1.0426103323447222</v>
      </c>
      <c r="AV50" s="21">
        <v>0.9171179035638013</v>
      </c>
      <c r="AW50" s="22">
        <v>-17.3384982939269</v>
      </c>
      <c r="AX50" s="61">
        <v>-17.554074462930739</v>
      </c>
    </row>
    <row r="51" spans="1:92" s="30" customFormat="1" ht="24.75" customHeight="1" x14ac:dyDescent="0.25">
      <c r="A51" s="64" t="s">
        <v>37</v>
      </c>
      <c r="B51" s="65"/>
      <c r="C51" s="66"/>
      <c r="D51" s="67">
        <v>0.33009018998975814</v>
      </c>
      <c r="E51" s="67"/>
      <c r="F51" s="68"/>
      <c r="G51" s="66"/>
      <c r="H51" s="67">
        <v>0.22317606869974496</v>
      </c>
      <c r="I51" s="67"/>
      <c r="J51" s="68"/>
      <c r="K51" s="66"/>
      <c r="L51" s="67">
        <v>0.17398944161291238</v>
      </c>
      <c r="M51" s="67"/>
      <c r="N51" s="68"/>
      <c r="O51" s="66"/>
      <c r="P51" s="67">
        <v>0.41608520555216061</v>
      </c>
      <c r="Q51" s="67"/>
      <c r="R51" s="68"/>
      <c r="S51" s="66"/>
      <c r="T51" s="67">
        <v>0.40149657412382111</v>
      </c>
      <c r="U51" s="67"/>
      <c r="V51" s="68"/>
      <c r="W51" s="66"/>
      <c r="X51" s="67">
        <v>0.30293357389877629</v>
      </c>
      <c r="Y51" s="67"/>
      <c r="Z51" s="68"/>
      <c r="AA51" s="66"/>
      <c r="AB51" s="67">
        <v>0.23990219727610973</v>
      </c>
      <c r="AC51" s="67"/>
      <c r="AD51" s="68"/>
      <c r="AE51" s="66"/>
      <c r="AF51" s="67">
        <f>-AE50/AE12*100</f>
        <v>0.23222960655112382</v>
      </c>
      <c r="AG51" s="67"/>
      <c r="AH51" s="68"/>
      <c r="AI51" s="66"/>
      <c r="AJ51" s="67">
        <v>0.22137500849447916</v>
      </c>
      <c r="AK51" s="67"/>
      <c r="AL51" s="68"/>
      <c r="AM51" s="66"/>
      <c r="AN51" s="67">
        <v>0.14148054926319292</v>
      </c>
      <c r="AO51" s="67"/>
      <c r="AP51" s="68"/>
      <c r="AQ51" s="66"/>
      <c r="AR51" s="67">
        <v>7.9905187118131521E-2</v>
      </c>
      <c r="AS51" s="67"/>
      <c r="AT51" s="68"/>
      <c r="AU51" s="66"/>
      <c r="AV51" s="67">
        <v>6.6581498135578301E-2</v>
      </c>
      <c r="AW51" s="67"/>
      <c r="AX51" s="68"/>
    </row>
    <row r="52" spans="1:92" s="24" customFormat="1" ht="38.25" customHeight="1" x14ac:dyDescent="0.3">
      <c r="A52" s="69" t="s">
        <v>38</v>
      </c>
      <c r="B52" s="70"/>
      <c r="C52" s="71">
        <v>-1.45</v>
      </c>
      <c r="D52" s="72" t="str">
        <f>+[1]SFda2001!C51</f>
        <v>per 2001 - 2003 (L 311/2004)</v>
      </c>
      <c r="E52" s="73"/>
      <c r="F52" s="74"/>
      <c r="G52" s="72"/>
      <c r="I52" s="75" t="s">
        <v>39</v>
      </c>
      <c r="J52" s="76">
        <v>-3</v>
      </c>
      <c r="K52" s="72" t="str">
        <f>+[1]SFda2001!J51</f>
        <v>per 2001 - 2004 (L 266/2005)</v>
      </c>
      <c r="N52" s="74"/>
      <c r="O52" s="77"/>
      <c r="P52" s="75" t="s">
        <v>39</v>
      </c>
      <c r="Q52" s="76">
        <v>-3</v>
      </c>
      <c r="R52" s="72" t="str">
        <f>+[1]SFda2001!Q51</f>
        <v>per 2001 - 2005 (L 64/2007)</v>
      </c>
      <c r="S52" s="72"/>
      <c r="T52" s="78"/>
      <c r="U52" s="79"/>
      <c r="V52" s="80"/>
      <c r="W52" s="81"/>
      <c r="X52" s="78"/>
      <c r="Y52" s="79"/>
      <c r="Z52" s="80"/>
      <c r="AA52" s="82"/>
      <c r="AB52" s="78"/>
      <c r="AC52" s="79"/>
      <c r="AD52" s="80"/>
      <c r="AE52" s="82"/>
      <c r="AF52" s="78"/>
      <c r="AG52" s="79"/>
      <c r="AH52" s="80"/>
      <c r="AI52" s="82"/>
      <c r="AJ52" s="78"/>
      <c r="AK52" s="79"/>
      <c r="AL52" s="80"/>
      <c r="AM52" s="82"/>
      <c r="AN52" s="78"/>
      <c r="AO52" s="79"/>
      <c r="AP52" s="80"/>
      <c r="AQ52" s="82"/>
      <c r="AR52" s="78"/>
      <c r="AS52" s="79"/>
      <c r="AT52" s="80"/>
      <c r="AU52" s="82"/>
      <c r="AV52" s="78"/>
      <c r="AW52" s="79"/>
      <c r="AX52" s="80"/>
    </row>
    <row r="53" spans="1:92" s="24" customFormat="1" ht="23.25" customHeight="1" x14ac:dyDescent="0.3">
      <c r="A53" s="711" t="s">
        <v>40</v>
      </c>
      <c r="B53" s="83"/>
      <c r="C53" s="84"/>
      <c r="D53" s="85"/>
      <c r="E53" s="85"/>
      <c r="F53" s="85"/>
      <c r="G53" s="86"/>
      <c r="H53" s="87"/>
      <c r="I53" s="88"/>
      <c r="J53" s="88"/>
      <c r="K53" s="85"/>
      <c r="L53" s="85"/>
      <c r="M53" s="86"/>
      <c r="N53" s="85"/>
      <c r="O53" s="87"/>
      <c r="P53" s="89"/>
      <c r="Q53" s="90"/>
      <c r="R53" s="91"/>
      <c r="S53" s="87"/>
      <c r="T53" s="89"/>
      <c r="U53" s="90"/>
      <c r="V53" s="92"/>
      <c r="W53" s="93"/>
      <c r="X53" s="89"/>
      <c r="Y53" s="90"/>
      <c r="Z53" s="92"/>
      <c r="AA53" s="93">
        <v>-1</v>
      </c>
      <c r="AB53" s="89" t="s">
        <v>41</v>
      </c>
      <c r="AC53" s="88"/>
      <c r="AD53" s="94"/>
      <c r="AE53" s="93">
        <v>-0.85</v>
      </c>
      <c r="AF53" s="89" t="s">
        <v>41</v>
      </c>
      <c r="AG53" s="89"/>
      <c r="AH53" s="94"/>
      <c r="AI53" s="93">
        <v>-0.7</v>
      </c>
      <c r="AJ53" s="89" t="s">
        <v>41</v>
      </c>
      <c r="AK53" s="89"/>
      <c r="AL53" s="94"/>
      <c r="AM53" s="95"/>
      <c r="AN53" s="89"/>
      <c r="AO53" s="96"/>
      <c r="AP53" s="97"/>
      <c r="AQ53" s="95"/>
      <c r="AR53" s="89"/>
      <c r="AS53" s="96"/>
      <c r="AT53" s="97"/>
      <c r="AU53" s="95"/>
      <c r="AV53" s="89"/>
      <c r="AW53" s="96"/>
      <c r="AX53" s="97"/>
    </row>
    <row r="54" spans="1:92" s="24" customFormat="1" ht="23.25" customHeight="1" x14ac:dyDescent="0.3">
      <c r="A54" s="712"/>
      <c r="B54" s="83"/>
      <c r="C54" s="98"/>
      <c r="D54" s="99"/>
      <c r="E54" s="99"/>
      <c r="F54" s="99"/>
      <c r="G54" s="100"/>
      <c r="H54" s="101"/>
      <c r="I54" s="102"/>
      <c r="J54" s="102"/>
      <c r="K54" s="99"/>
      <c r="L54" s="99"/>
      <c r="M54" s="100"/>
      <c r="N54" s="99"/>
      <c r="O54" s="101"/>
      <c r="P54" s="103"/>
      <c r="Q54" s="67"/>
      <c r="R54" s="104"/>
      <c r="S54" s="101"/>
      <c r="T54" s="103"/>
      <c r="U54" s="67"/>
      <c r="V54" s="68"/>
      <c r="W54" s="105"/>
      <c r="X54" s="103"/>
      <c r="Y54" s="67"/>
      <c r="Z54" s="68"/>
      <c r="AA54" s="105">
        <v>-8.9810000000000001E-2</v>
      </c>
      <c r="AB54" s="103" t="s">
        <v>41</v>
      </c>
      <c r="AC54" s="103"/>
      <c r="AD54" s="106"/>
      <c r="AE54" s="107">
        <v>-0.17899999999999999</v>
      </c>
      <c r="AF54" s="103" t="s">
        <v>41</v>
      </c>
      <c r="AG54" s="103"/>
      <c r="AH54" s="106"/>
      <c r="AI54" s="107">
        <v>-0.19194</v>
      </c>
      <c r="AJ54" s="103" t="s">
        <v>41</v>
      </c>
      <c r="AK54" s="103"/>
      <c r="AL54" s="106"/>
      <c r="AM54" s="108"/>
      <c r="AN54" s="103"/>
      <c r="AO54" s="103"/>
      <c r="AP54" s="109"/>
      <c r="AQ54" s="108"/>
      <c r="AR54" s="103"/>
      <c r="AS54" s="103"/>
      <c r="AT54" s="109"/>
      <c r="AU54" s="108"/>
      <c r="AV54" s="103"/>
      <c r="AW54" s="103"/>
      <c r="AX54" s="109"/>
    </row>
    <row r="55" spans="1:92" s="24" customFormat="1" ht="37.5" customHeight="1" thickBot="1" x14ac:dyDescent="0.35">
      <c r="A55" s="110" t="s">
        <v>42</v>
      </c>
      <c r="B55" s="111"/>
      <c r="C55" s="112"/>
      <c r="D55" s="113"/>
      <c r="E55" s="114"/>
      <c r="F55" s="113"/>
      <c r="G55" s="114"/>
      <c r="H55" s="114"/>
      <c r="I55" s="114"/>
      <c r="J55" s="113"/>
      <c r="K55" s="115">
        <v>-13.410501142697075</v>
      </c>
      <c r="L55" s="113" t="s">
        <v>43</v>
      </c>
      <c r="M55" s="113"/>
      <c r="N55" s="113"/>
      <c r="O55" s="116"/>
      <c r="P55" s="116"/>
      <c r="Q55" s="116"/>
      <c r="R55" s="116"/>
      <c r="S55" s="117"/>
      <c r="T55" s="118"/>
      <c r="U55" s="119"/>
      <c r="V55" s="120"/>
      <c r="W55" s="121">
        <v>-4.4833593363228488</v>
      </c>
      <c r="X55" s="118"/>
      <c r="Y55" s="119"/>
      <c r="Z55" s="120"/>
      <c r="AA55" s="121">
        <v>-2.6195025967778349</v>
      </c>
      <c r="AB55" s="118"/>
      <c r="AC55" s="119"/>
      <c r="AD55" s="120"/>
      <c r="AE55" s="121">
        <f>+[1]SFda2001!AD54</f>
        <v>-2.6289507138136337</v>
      </c>
      <c r="AF55" s="118"/>
      <c r="AG55" s="119"/>
      <c r="AH55" s="120"/>
      <c r="AI55" s="121">
        <v>-2.4722849353401752</v>
      </c>
      <c r="AJ55" s="118"/>
      <c r="AK55" s="119"/>
      <c r="AL55" s="120"/>
      <c r="AM55" s="121">
        <v>-2.1956168367385942</v>
      </c>
      <c r="AN55" s="118"/>
      <c r="AO55" s="119"/>
      <c r="AP55" s="120"/>
      <c r="AQ55" s="121">
        <v>-1.2613009815040925</v>
      </c>
      <c r="AR55" s="118"/>
      <c r="AS55" s="119"/>
      <c r="AT55" s="120"/>
      <c r="AU55" s="121">
        <v>-1.0426103323447222</v>
      </c>
      <c r="AV55" s="118"/>
      <c r="AW55" s="119"/>
      <c r="AX55" s="120"/>
      <c r="AY55" s="122"/>
    </row>
    <row r="56" spans="1:92" s="24" customFormat="1" x14ac:dyDescent="0.3">
      <c r="A56" s="123"/>
      <c r="B56" s="123"/>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5"/>
      <c r="AO56" s="126"/>
      <c r="AP56" s="127"/>
    </row>
    <row r="57" spans="1:92" s="124" customFormat="1" ht="47.25" customHeight="1" x14ac:dyDescent="0.3">
      <c r="A57" s="710" t="s">
        <v>44</v>
      </c>
      <c r="B57" s="710"/>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0"/>
      <c r="AQ57" s="710"/>
      <c r="AR57" s="710"/>
      <c r="AS57" s="710"/>
      <c r="AT57" s="710"/>
      <c r="AU57" s="710"/>
      <c r="AV57" s="710"/>
      <c r="AW57" s="710"/>
      <c r="AX57" s="710"/>
    </row>
    <row r="58" spans="1:92" s="124" customFormat="1" x14ac:dyDescent="0.3">
      <c r="A58" s="24" t="s">
        <v>45</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123"/>
      <c r="AO58" s="123"/>
      <c r="AP58" s="123"/>
      <c r="AQ58" s="123"/>
      <c r="AR58" s="123"/>
      <c r="AS58" s="123"/>
      <c r="AT58" s="123"/>
      <c r="AU58" s="123"/>
      <c r="AV58" s="123"/>
      <c r="AW58" s="123"/>
      <c r="AX58" s="123"/>
    </row>
    <row r="59" spans="1:92" s="124" customFormat="1" ht="39.75" customHeight="1" x14ac:dyDescent="0.3">
      <c r="A59" s="713" t="s">
        <v>46</v>
      </c>
      <c r="B59" s="714"/>
      <c r="C59" s="714"/>
      <c r="D59" s="714"/>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714"/>
      <c r="AK59" s="714"/>
      <c r="AL59" s="714"/>
      <c r="AM59" s="714"/>
      <c r="AN59" s="714"/>
      <c r="AO59" s="714"/>
      <c r="AP59" s="714"/>
      <c r="AQ59" s="714"/>
      <c r="AR59" s="714"/>
      <c r="AS59" s="714"/>
      <c r="AT59" s="714"/>
      <c r="AU59" s="714"/>
      <c r="AV59" s="714"/>
      <c r="AW59" s="714"/>
      <c r="AX59" s="714"/>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row>
    <row r="60" spans="1:92" s="124" customFormat="1" x14ac:dyDescent="0.3">
      <c r="A60" s="24"/>
      <c r="B60" s="24"/>
      <c r="C60" s="24"/>
      <c r="D60" s="24"/>
      <c r="E60" s="24"/>
      <c r="F60" s="24"/>
      <c r="G60" s="24"/>
      <c r="H60" s="24"/>
      <c r="I60" s="24"/>
      <c r="J60" s="24"/>
      <c r="K60" s="24"/>
      <c r="L60" s="24"/>
      <c r="M60" s="24"/>
      <c r="N60" s="24"/>
      <c r="O60" s="129"/>
      <c r="P60" s="129"/>
      <c r="Q60" s="24"/>
      <c r="R60" s="24"/>
      <c r="S60" s="129"/>
      <c r="T60" s="129"/>
      <c r="U60" s="24"/>
      <c r="V60" s="24"/>
      <c r="W60" s="130"/>
      <c r="X60" s="129"/>
      <c r="Y60" s="24"/>
      <c r="Z60" s="24"/>
      <c r="AA60" s="129"/>
      <c r="AB60" s="129"/>
      <c r="AC60" s="24"/>
      <c r="AD60" s="24"/>
      <c r="AE60" s="129"/>
      <c r="AF60" s="129"/>
      <c r="AG60" s="24"/>
      <c r="AH60" s="24"/>
      <c r="AI60" s="129"/>
      <c r="AJ60" s="129"/>
      <c r="AK60" s="24"/>
      <c r="AL60" s="24"/>
      <c r="AM60" s="129"/>
      <c r="AN60" s="123"/>
      <c r="AO60" s="123"/>
      <c r="AP60" s="123"/>
      <c r="AQ60" s="123"/>
      <c r="AR60" s="123"/>
      <c r="AS60" s="123"/>
      <c r="AT60" s="123"/>
      <c r="AU60" s="123"/>
      <c r="AV60" s="123"/>
      <c r="AW60" s="123"/>
      <c r="AX60" s="123"/>
    </row>
    <row r="61" spans="1:92" s="124" customFormat="1" x14ac:dyDescent="0.3">
      <c r="A61" s="24" t="s">
        <v>47</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123"/>
      <c r="AO61" s="123"/>
      <c r="AP61" s="123"/>
      <c r="AQ61" s="123"/>
      <c r="AR61" s="123"/>
      <c r="AS61" s="123"/>
      <c r="AT61" s="123"/>
      <c r="AU61" s="123"/>
      <c r="AV61" s="123"/>
      <c r="AW61" s="123"/>
      <c r="AX61" s="123"/>
    </row>
    <row r="62" spans="1:92" s="124" customFormat="1" ht="141" customHeight="1" x14ac:dyDescent="0.3">
      <c r="A62" s="714" t="s">
        <v>48</v>
      </c>
      <c r="B62" s="714"/>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4"/>
      <c r="AD62" s="714"/>
      <c r="AE62" s="714"/>
      <c r="AF62" s="714"/>
      <c r="AG62" s="714"/>
      <c r="AH62" s="714"/>
      <c r="AI62" s="714"/>
      <c r="AJ62" s="714"/>
      <c r="AK62" s="714"/>
      <c r="AL62" s="714"/>
      <c r="AM62" s="714"/>
      <c r="AN62" s="714"/>
      <c r="AO62" s="714"/>
      <c r="AP62" s="714"/>
      <c r="AQ62" s="714"/>
      <c r="AR62" s="714"/>
      <c r="AS62" s="714"/>
      <c r="AT62" s="714"/>
      <c r="AU62" s="714"/>
      <c r="AV62" s="714"/>
      <c r="AW62" s="714"/>
      <c r="AX62" s="714"/>
    </row>
    <row r="63" spans="1:92" s="124" customFormat="1" x14ac:dyDescent="0.3">
      <c r="A63" s="24" t="s">
        <v>49</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123"/>
      <c r="AO63" s="123"/>
      <c r="AP63" s="123"/>
      <c r="AQ63" s="123"/>
      <c r="AR63" s="123"/>
      <c r="AS63" s="123"/>
      <c r="AT63" s="123"/>
      <c r="AU63" s="123"/>
      <c r="AV63" s="123"/>
      <c r="AW63" s="123"/>
      <c r="AX63" s="123"/>
    </row>
    <row r="64" spans="1:92" s="124" customFormat="1" ht="37.5" customHeight="1" x14ac:dyDescent="0.3">
      <c r="A64" s="710" t="s">
        <v>50</v>
      </c>
      <c r="B64" s="710"/>
      <c r="C64" s="710"/>
      <c r="D64" s="710"/>
      <c r="E64" s="710"/>
      <c r="F64" s="710"/>
      <c r="G64" s="710"/>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10"/>
      <c r="AF64" s="710"/>
      <c r="AG64" s="710"/>
      <c r="AH64" s="710"/>
      <c r="AI64" s="710"/>
      <c r="AJ64" s="710"/>
      <c r="AK64" s="710"/>
      <c r="AL64" s="710"/>
      <c r="AM64" s="710"/>
      <c r="AN64" s="710"/>
      <c r="AO64" s="710"/>
      <c r="AP64" s="710"/>
      <c r="AQ64" s="710"/>
      <c r="AR64" s="710"/>
      <c r="AS64" s="710"/>
      <c r="AT64" s="710"/>
      <c r="AU64" s="710"/>
      <c r="AV64" s="710"/>
      <c r="AW64" s="710"/>
      <c r="AX64" s="710"/>
    </row>
    <row r="65" spans="1:50" s="124" customFormat="1" x14ac:dyDescent="0.3">
      <c r="A65" s="24" t="s">
        <v>51</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123"/>
      <c r="AO65" s="123"/>
      <c r="AP65" s="123"/>
      <c r="AQ65" s="123"/>
      <c r="AR65" s="123"/>
      <c r="AS65" s="123"/>
      <c r="AT65" s="123"/>
      <c r="AU65" s="123"/>
      <c r="AV65" s="123"/>
      <c r="AW65" s="123"/>
      <c r="AX65" s="123"/>
    </row>
    <row r="66" spans="1:50" s="24" customFormat="1" x14ac:dyDescent="0.3">
      <c r="A66" s="24" t="s">
        <v>52</v>
      </c>
    </row>
    <row r="67" spans="1:50" s="24" customFormat="1" x14ac:dyDescent="0.3">
      <c r="AN67" s="131"/>
      <c r="AO67" s="131"/>
      <c r="AP67" s="131"/>
    </row>
    <row r="68" spans="1:50" s="24" customFormat="1" x14ac:dyDescent="0.3">
      <c r="AN68" s="132"/>
    </row>
    <row r="69" spans="1:50" s="24" customFormat="1" x14ac:dyDescent="0.3"/>
    <row r="70" spans="1:50" s="24" customFormat="1" x14ac:dyDescent="0.3"/>
    <row r="71" spans="1:50" s="24" customFormat="1" x14ac:dyDescent="0.3"/>
    <row r="72" spans="1:50" s="24" customFormat="1" x14ac:dyDescent="0.3"/>
    <row r="73" spans="1:50" s="24" customFormat="1" x14ac:dyDescent="0.3"/>
    <row r="74" spans="1:50" s="24" customFormat="1" x14ac:dyDescent="0.3"/>
    <row r="75" spans="1:50" s="24" customForma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50" s="24" customForma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50" s="24" customForma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spans="1:50" s="24" customForma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1:50" s="24" customForma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50" s="24" customForma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row>
    <row r="81" spans="1:39" s="24" customForma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1:39" s="24" customForma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4" spans="1:39" ht="20.25" customHeight="1" x14ac:dyDescent="0.3"/>
  </sheetData>
  <mergeCells count="29">
    <mergeCell ref="A64:AX64"/>
    <mergeCell ref="A53:A54"/>
    <mergeCell ref="A57:AX57"/>
    <mergeCell ref="A59:AX59"/>
    <mergeCell ref="A62:AX62"/>
    <mergeCell ref="AV8:AV9"/>
    <mergeCell ref="D8:D9"/>
    <mergeCell ref="H8:H9"/>
    <mergeCell ref="L8:L9"/>
    <mergeCell ref="P8:P9"/>
    <mergeCell ref="T8:T9"/>
    <mergeCell ref="X8:X9"/>
    <mergeCell ref="AB8:AB9"/>
    <mergeCell ref="AF8:AF9"/>
    <mergeCell ref="AJ8:AJ9"/>
    <mergeCell ref="AN8:AN9"/>
    <mergeCell ref="AR8:AR9"/>
    <mergeCell ref="AU6:AX6"/>
    <mergeCell ref="C6:F6"/>
    <mergeCell ref="G6:J6"/>
    <mergeCell ref="K6:N6"/>
    <mergeCell ref="O6:R6"/>
    <mergeCell ref="S6:V6"/>
    <mergeCell ref="W6:Z6"/>
    <mergeCell ref="AA6:AD6"/>
    <mergeCell ref="AE6:AH6"/>
    <mergeCell ref="AI6:AL6"/>
    <mergeCell ref="AM6:AP6"/>
    <mergeCell ref="AQ6:AT6"/>
  </mergeCells>
  <phoneticPr fontId="48" type="noConversion"/>
  <printOptions horizontalCentered="1" verticalCentered="1"/>
  <pageMargins left="0" right="0" top="0" bottom="0" header="0" footer="0"/>
  <pageSetup paperSize="9" scale="38"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K38"/>
  <sheetViews>
    <sheetView showGridLines="0" zoomScale="75" workbookViewId="0">
      <selection activeCell="E32" sqref="E32"/>
    </sheetView>
  </sheetViews>
  <sheetFormatPr defaultColWidth="12.5703125" defaultRowHeight="15.75" x14ac:dyDescent="0.25"/>
  <cols>
    <col min="1" max="25" width="16.5703125" style="134" customWidth="1"/>
    <col min="26" max="26" width="14.42578125" style="134" customWidth="1"/>
    <col min="27" max="27" width="8" style="135" bestFit="1" customWidth="1"/>
    <col min="28" max="28" width="10.42578125" style="134" customWidth="1"/>
    <col min="29" max="29" width="14.42578125" style="134" customWidth="1"/>
    <col min="30" max="30" width="9.28515625" style="135" bestFit="1" customWidth="1"/>
    <col min="31" max="31" width="10.42578125" style="134" customWidth="1"/>
    <col min="32" max="101" width="12.5703125" style="134" customWidth="1"/>
    <col min="102" max="16384" width="12.5703125" style="134"/>
  </cols>
  <sheetData>
    <row r="1" spans="1:37" ht="20.25" x14ac:dyDescent="0.3">
      <c r="A1" s="133"/>
      <c r="B1" s="133"/>
      <c r="C1" s="133"/>
      <c r="D1" s="133"/>
      <c r="E1" s="133"/>
      <c r="F1" s="133"/>
      <c r="G1" s="133"/>
      <c r="H1" s="133"/>
      <c r="I1" s="133"/>
      <c r="J1" s="133"/>
      <c r="K1" s="133"/>
      <c r="L1" s="133"/>
      <c r="M1" s="133"/>
      <c r="N1" s="133"/>
      <c r="O1" s="133"/>
      <c r="P1" s="133"/>
      <c r="Q1" s="133"/>
      <c r="R1" s="133"/>
      <c r="S1" s="133"/>
      <c r="T1" s="133"/>
      <c r="U1" s="133"/>
      <c r="V1" s="133"/>
      <c r="W1" s="133"/>
      <c r="X1" s="133"/>
      <c r="Y1" s="133"/>
      <c r="AB1" s="136"/>
      <c r="AC1" s="349" t="s">
        <v>178</v>
      </c>
      <c r="AE1" s="136"/>
    </row>
    <row r="4" spans="1:37" x14ac:dyDescent="0.25">
      <c r="AI4" s="134" t="s">
        <v>3</v>
      </c>
    </row>
    <row r="5" spans="1:37" x14ac:dyDescent="0.25">
      <c r="A5" s="350"/>
      <c r="B5" s="732">
        <v>2001</v>
      </c>
      <c r="C5" s="733"/>
      <c r="D5" s="734"/>
      <c r="E5" s="732" t="s">
        <v>4</v>
      </c>
      <c r="F5" s="733" t="s">
        <v>4</v>
      </c>
      <c r="G5" s="734"/>
      <c r="H5" s="732" t="s">
        <v>5</v>
      </c>
      <c r="I5" s="733" t="s">
        <v>5</v>
      </c>
      <c r="J5" s="734"/>
      <c r="K5" s="732" t="s">
        <v>6</v>
      </c>
      <c r="L5" s="733"/>
      <c r="M5" s="734"/>
      <c r="N5" s="732" t="s">
        <v>7</v>
      </c>
      <c r="O5" s="733"/>
      <c r="P5" s="734"/>
      <c r="Q5" s="732" t="s">
        <v>8</v>
      </c>
      <c r="R5" s="733"/>
      <c r="S5" s="734"/>
      <c r="T5" s="732" t="s">
        <v>9</v>
      </c>
      <c r="U5" s="733"/>
      <c r="V5" s="734"/>
      <c r="W5" s="732" t="s">
        <v>10</v>
      </c>
      <c r="X5" s="733"/>
      <c r="Y5" s="734"/>
      <c r="Z5" s="732" t="s">
        <v>11</v>
      </c>
      <c r="AA5" s="733"/>
      <c r="AB5" s="734"/>
      <c r="AC5" s="732" t="s">
        <v>12</v>
      </c>
      <c r="AD5" s="733"/>
      <c r="AE5" s="734"/>
      <c r="AF5" s="732" t="s">
        <v>13</v>
      </c>
      <c r="AG5" s="733"/>
      <c r="AH5" s="734"/>
      <c r="AI5" s="732" t="s">
        <v>14</v>
      </c>
      <c r="AJ5" s="733"/>
      <c r="AK5" s="734"/>
    </row>
    <row r="6" spans="1:37" x14ac:dyDescent="0.25">
      <c r="A6" s="351"/>
      <c r="B6" s="352"/>
      <c r="C6" s="142"/>
      <c r="D6" s="143"/>
      <c r="E6" s="352"/>
      <c r="F6" s="142"/>
      <c r="G6" s="143"/>
      <c r="H6" s="352"/>
      <c r="I6" s="142"/>
      <c r="J6" s="143"/>
      <c r="K6" s="352"/>
      <c r="L6" s="142"/>
      <c r="M6" s="143"/>
      <c r="N6" s="352"/>
      <c r="O6" s="142"/>
      <c r="P6" s="143"/>
      <c r="Q6" s="352"/>
      <c r="R6" s="142"/>
      <c r="S6" s="143"/>
      <c r="T6" s="352"/>
      <c r="U6" s="142"/>
      <c r="V6" s="143"/>
      <c r="W6" s="352"/>
      <c r="X6" s="142"/>
      <c r="Y6" s="143"/>
      <c r="Z6" s="352"/>
      <c r="AA6" s="142"/>
      <c r="AB6" s="143"/>
      <c r="AC6" s="352"/>
      <c r="AD6" s="142"/>
      <c r="AE6" s="143"/>
      <c r="AF6" s="352"/>
      <c r="AG6" s="142"/>
      <c r="AH6" s="143"/>
      <c r="AI6" s="352"/>
      <c r="AJ6" s="142"/>
      <c r="AK6" s="143"/>
    </row>
    <row r="7" spans="1:37" x14ac:dyDescent="0.25">
      <c r="A7" s="351"/>
      <c r="B7" s="352"/>
      <c r="C7" s="148" t="s">
        <v>15</v>
      </c>
      <c r="D7" s="143"/>
      <c r="E7" s="352"/>
      <c r="F7" s="148" t="s">
        <v>15</v>
      </c>
      <c r="G7" s="143"/>
      <c r="H7" s="352"/>
      <c r="I7" s="148" t="s">
        <v>15</v>
      </c>
      <c r="J7" s="143"/>
      <c r="K7" s="352"/>
      <c r="L7" s="148" t="s">
        <v>15</v>
      </c>
      <c r="M7" s="143"/>
      <c r="N7" s="352"/>
      <c r="O7" s="148" t="s">
        <v>15</v>
      </c>
      <c r="P7" s="143"/>
      <c r="Q7" s="352"/>
      <c r="R7" s="148" t="s">
        <v>15</v>
      </c>
      <c r="S7" s="143"/>
      <c r="T7" s="352"/>
      <c r="U7" s="148" t="s">
        <v>15</v>
      </c>
      <c r="V7" s="143"/>
      <c r="W7" s="352"/>
      <c r="X7" s="148" t="s">
        <v>15</v>
      </c>
      <c r="Y7" s="143"/>
      <c r="Z7" s="352"/>
      <c r="AA7" s="148" t="s">
        <v>15</v>
      </c>
      <c r="AB7" s="143"/>
      <c r="AC7" s="352"/>
      <c r="AD7" s="148" t="s">
        <v>15</v>
      </c>
      <c r="AE7" s="143"/>
      <c r="AF7" s="352"/>
      <c r="AG7" s="148" t="s">
        <v>15</v>
      </c>
      <c r="AH7" s="143"/>
      <c r="AI7" s="352"/>
      <c r="AJ7" s="148" t="s">
        <v>15</v>
      </c>
      <c r="AK7" s="143"/>
    </row>
    <row r="8" spans="1:37" x14ac:dyDescent="0.25">
      <c r="A8" s="351"/>
      <c r="B8" s="352"/>
      <c r="C8" s="148" t="s">
        <v>17</v>
      </c>
      <c r="D8" s="150" t="s">
        <v>18</v>
      </c>
      <c r="E8" s="352"/>
      <c r="F8" s="148" t="s">
        <v>17</v>
      </c>
      <c r="G8" s="150" t="s">
        <v>18</v>
      </c>
      <c r="H8" s="352"/>
      <c r="I8" s="148" t="s">
        <v>17</v>
      </c>
      <c r="J8" s="150" t="s">
        <v>18</v>
      </c>
      <c r="K8" s="352"/>
      <c r="L8" s="148" t="s">
        <v>17</v>
      </c>
      <c r="M8" s="150" t="s">
        <v>18</v>
      </c>
      <c r="N8" s="352"/>
      <c r="O8" s="148" t="s">
        <v>17</v>
      </c>
      <c r="P8" s="150" t="s">
        <v>18</v>
      </c>
      <c r="Q8" s="352"/>
      <c r="R8" s="148" t="s">
        <v>17</v>
      </c>
      <c r="S8" s="150" t="s">
        <v>18</v>
      </c>
      <c r="T8" s="352"/>
      <c r="U8" s="148" t="s">
        <v>17</v>
      </c>
      <c r="V8" s="150" t="s">
        <v>18</v>
      </c>
      <c r="W8" s="352"/>
      <c r="X8" s="148" t="s">
        <v>17</v>
      </c>
      <c r="Y8" s="150" t="s">
        <v>18</v>
      </c>
      <c r="Z8" s="352"/>
      <c r="AA8" s="148" t="s">
        <v>17</v>
      </c>
      <c r="AB8" s="150" t="s">
        <v>18</v>
      </c>
      <c r="AC8" s="352"/>
      <c r="AD8" s="148" t="s">
        <v>17</v>
      </c>
      <c r="AE8" s="150" t="s">
        <v>18</v>
      </c>
      <c r="AF8" s="352"/>
      <c r="AG8" s="148" t="s">
        <v>17</v>
      </c>
      <c r="AH8" s="150" t="s">
        <v>18</v>
      </c>
      <c r="AI8" s="352"/>
      <c r="AJ8" s="148" t="s">
        <v>17</v>
      </c>
      <c r="AK8" s="150" t="s">
        <v>18</v>
      </c>
    </row>
    <row r="9" spans="1:37" x14ac:dyDescent="0.25">
      <c r="A9" s="351"/>
      <c r="B9" s="353"/>
      <c r="C9" s="148" t="s">
        <v>19</v>
      </c>
      <c r="D9" s="150" t="s">
        <v>20</v>
      </c>
      <c r="E9" s="353"/>
      <c r="F9" s="148" t="s">
        <v>19</v>
      </c>
      <c r="G9" s="150" t="s">
        <v>20</v>
      </c>
      <c r="H9" s="353"/>
      <c r="I9" s="148" t="s">
        <v>19</v>
      </c>
      <c r="J9" s="150" t="s">
        <v>20</v>
      </c>
      <c r="K9" s="353"/>
      <c r="L9" s="148" t="s">
        <v>19</v>
      </c>
      <c r="M9" s="150" t="s">
        <v>20</v>
      </c>
      <c r="N9" s="353"/>
      <c r="O9" s="148" t="s">
        <v>19</v>
      </c>
      <c r="P9" s="150" t="s">
        <v>20</v>
      </c>
      <c r="Q9" s="353"/>
      <c r="R9" s="148" t="s">
        <v>19</v>
      </c>
      <c r="S9" s="150" t="s">
        <v>20</v>
      </c>
      <c r="T9" s="353"/>
      <c r="U9" s="148" t="s">
        <v>19</v>
      </c>
      <c r="V9" s="150" t="s">
        <v>20</v>
      </c>
      <c r="W9" s="353"/>
      <c r="X9" s="148" t="s">
        <v>19</v>
      </c>
      <c r="Y9" s="150" t="s">
        <v>20</v>
      </c>
      <c r="Z9" s="353"/>
      <c r="AA9" s="148" t="s">
        <v>19</v>
      </c>
      <c r="AB9" s="150" t="s">
        <v>20</v>
      </c>
      <c r="AC9" s="353"/>
      <c r="AD9" s="148" t="s">
        <v>19</v>
      </c>
      <c r="AE9" s="150" t="s">
        <v>20</v>
      </c>
      <c r="AF9" s="353"/>
      <c r="AG9" s="148" t="s">
        <v>19</v>
      </c>
      <c r="AH9" s="150" t="s">
        <v>20</v>
      </c>
      <c r="AI9" s="353"/>
      <c r="AJ9" s="148" t="s">
        <v>19</v>
      </c>
      <c r="AK9" s="150" t="s">
        <v>20</v>
      </c>
    </row>
    <row r="10" spans="1:37" x14ac:dyDescent="0.25">
      <c r="A10" s="351"/>
      <c r="B10" s="352"/>
      <c r="C10" s="148" t="s">
        <v>21</v>
      </c>
      <c r="D10" s="150"/>
      <c r="E10" s="352"/>
      <c r="F10" s="148" t="s">
        <v>21</v>
      </c>
      <c r="G10" s="150"/>
      <c r="H10" s="352"/>
      <c r="I10" s="148" t="s">
        <v>21</v>
      </c>
      <c r="J10" s="150"/>
      <c r="K10" s="352"/>
      <c r="L10" s="148" t="s">
        <v>21</v>
      </c>
      <c r="M10" s="150"/>
      <c r="N10" s="352"/>
      <c r="O10" s="148" t="s">
        <v>21</v>
      </c>
      <c r="P10" s="150"/>
      <c r="Q10" s="352"/>
      <c r="R10" s="148" t="s">
        <v>21</v>
      </c>
      <c r="S10" s="150"/>
      <c r="T10" s="352"/>
      <c r="U10" s="148" t="s">
        <v>21</v>
      </c>
      <c r="V10" s="150"/>
      <c r="W10" s="352"/>
      <c r="X10" s="148" t="s">
        <v>21</v>
      </c>
      <c r="Y10" s="150"/>
      <c r="Z10" s="352"/>
      <c r="AA10" s="148" t="s">
        <v>21</v>
      </c>
      <c r="AB10" s="150"/>
      <c r="AC10" s="352"/>
      <c r="AD10" s="148" t="s">
        <v>21</v>
      </c>
      <c r="AE10" s="150"/>
      <c r="AF10" s="352"/>
      <c r="AG10" s="148" t="s">
        <v>21</v>
      </c>
      <c r="AH10" s="150"/>
      <c r="AI10" s="352"/>
      <c r="AJ10" s="148" t="s">
        <v>21</v>
      </c>
      <c r="AK10" s="150"/>
    </row>
    <row r="11" spans="1:37" ht="15.75" customHeight="1" x14ac:dyDescent="0.25">
      <c r="A11" s="156" t="s">
        <v>54</v>
      </c>
      <c r="B11" s="354">
        <v>5780.615477561214</v>
      </c>
      <c r="C11" s="158">
        <v>12.055052452586493</v>
      </c>
      <c r="D11" s="159">
        <v>1347.5473118387176</v>
      </c>
      <c r="E11" s="354">
        <v>6012.2094236174844</v>
      </c>
      <c r="F11" s="158">
        <v>4.0063890593528573</v>
      </c>
      <c r="G11" s="159">
        <v>1411.1402079546115</v>
      </c>
      <c r="H11" s="354">
        <v>6262.047792308922</v>
      </c>
      <c r="I11" s="158">
        <v>4.1555167341644665</v>
      </c>
      <c r="J11" s="159">
        <v>1473.1543759217841</v>
      </c>
      <c r="K11" s="354">
        <v>6706.1257791056423</v>
      </c>
      <c r="L11" s="158">
        <v>7.0915777318425954</v>
      </c>
      <c r="M11" s="159">
        <v>1559.4937761193198</v>
      </c>
      <c r="N11" s="354">
        <v>7541.6011409915936</v>
      </c>
      <c r="O11" s="158">
        <v>12.45839087135902</v>
      </c>
      <c r="P11" s="159">
        <v>1739.3180094414292</v>
      </c>
      <c r="Q11" s="354">
        <v>7646.7997051959219</v>
      </c>
      <c r="R11" s="158">
        <v>1.3949102085568055</v>
      </c>
      <c r="S11" s="159">
        <v>1758.9844560763202</v>
      </c>
      <c r="T11" s="354">
        <v>7934.3593143972303</v>
      </c>
      <c r="U11" s="158">
        <v>3.7605223137453772</v>
      </c>
      <c r="V11" s="159">
        <v>1812.7196976402654</v>
      </c>
      <c r="W11" s="354">
        <v>8279.7391819387922</v>
      </c>
      <c r="X11" s="158">
        <v>4.3529647934503739</v>
      </c>
      <c r="Y11" s="159">
        <v>1874.5508310065891</v>
      </c>
      <c r="Z11" s="354">
        <v>8559.6450862132442</v>
      </c>
      <c r="AA11" s="158">
        <v>3.3806125787758088</v>
      </c>
      <c r="AB11" s="159">
        <v>1928.1081132822296</v>
      </c>
      <c r="AC11" s="354">
        <v>8689.0118217314521</v>
      </c>
      <c r="AD11" s="158">
        <v>1.5113563029216581</v>
      </c>
      <c r="AE11" s="159">
        <v>1951.8048884528855</v>
      </c>
      <c r="AF11" s="354">
        <v>8625.3074551003374</v>
      </c>
      <c r="AG11" s="158">
        <v>-0.73316008699387836</v>
      </c>
      <c r="AH11" s="159">
        <v>1979.3424721233234</v>
      </c>
      <c r="AI11" s="354">
        <v>8694.9194010427509</v>
      </c>
      <c r="AJ11" s="158">
        <v>0.80706625595416204</v>
      </c>
      <c r="AK11" s="159">
        <v>1995.3170773055992</v>
      </c>
    </row>
    <row r="12" spans="1:37" ht="15.75" customHeight="1" x14ac:dyDescent="0.25">
      <c r="A12" s="161" t="s">
        <v>55</v>
      </c>
      <c r="B12" s="217">
        <v>159.95299999999997</v>
      </c>
      <c r="C12" s="162">
        <v>-4.4950043603082657</v>
      </c>
      <c r="D12" s="163">
        <v>1326.4311006808246</v>
      </c>
      <c r="E12" s="217">
        <v>199.58100000000002</v>
      </c>
      <c r="F12" s="162">
        <v>24.774777590917363</v>
      </c>
      <c r="G12" s="163">
        <v>1652.8584087652903</v>
      </c>
      <c r="H12" s="217">
        <v>204.60300000000001</v>
      </c>
      <c r="I12" s="162">
        <v>2.5162715889789062</v>
      </c>
      <c r="J12" s="163">
        <v>1684.3218769294094</v>
      </c>
      <c r="K12" s="217">
        <v>214.97399999999999</v>
      </c>
      <c r="L12" s="162">
        <v>5.0688406328352862</v>
      </c>
      <c r="M12" s="163">
        <v>1755.549022490078</v>
      </c>
      <c r="N12" s="217">
        <v>231.762</v>
      </c>
      <c r="O12" s="162">
        <v>7.8093164754807614</v>
      </c>
      <c r="P12" s="163">
        <v>1877.7861500692741</v>
      </c>
      <c r="Q12" s="217">
        <v>252.94200000000001</v>
      </c>
      <c r="R12" s="162">
        <v>9.1386853755145392</v>
      </c>
      <c r="S12" s="163">
        <v>2033.377547329073</v>
      </c>
      <c r="T12" s="217">
        <v>254.69400000000002</v>
      </c>
      <c r="U12" s="162">
        <v>0.69264890765472309</v>
      </c>
      <c r="V12" s="163">
        <v>2031.1174200133976</v>
      </c>
      <c r="W12" s="217">
        <v>266.13899999999995</v>
      </c>
      <c r="X12" s="162">
        <v>4.4936276472943755</v>
      </c>
      <c r="Y12" s="163">
        <v>60.254444330991795</v>
      </c>
      <c r="Z12" s="217">
        <v>283.47599999999994</v>
      </c>
      <c r="AA12" s="162">
        <v>6.5142651020707198</v>
      </c>
      <c r="AB12" s="163">
        <v>63.854560558958276</v>
      </c>
      <c r="AC12" s="217">
        <v>292.27599999999995</v>
      </c>
      <c r="AD12" s="162">
        <v>3.1043192369018939</v>
      </c>
      <c r="AE12" s="163">
        <v>2282.5502936398843</v>
      </c>
      <c r="AF12" s="217">
        <v>307.017</v>
      </c>
      <c r="AG12" s="162">
        <v>5.043520508012989</v>
      </c>
      <c r="AH12" s="163">
        <v>2424.7117359027011</v>
      </c>
      <c r="AI12" s="217">
        <v>303.89799999999997</v>
      </c>
      <c r="AJ12" s="162">
        <v>-1.0159046567454013</v>
      </c>
      <c r="AK12" s="163">
        <v>2400.0789764650135</v>
      </c>
    </row>
    <row r="13" spans="1:37" ht="15.75" customHeight="1" x14ac:dyDescent="0.25">
      <c r="A13" s="161" t="s">
        <v>56</v>
      </c>
      <c r="B13" s="217">
        <v>11468.503276335787</v>
      </c>
      <c r="C13" s="162">
        <v>7.4276318469496339</v>
      </c>
      <c r="D13" s="163">
        <v>1257.2750336543972</v>
      </c>
      <c r="E13" s="217">
        <v>12210.172697015263</v>
      </c>
      <c r="F13" s="162">
        <v>6.4670114557131768</v>
      </c>
      <c r="G13" s="163">
        <v>1339.5426856096383</v>
      </c>
      <c r="H13" s="217">
        <v>12687.390934063887</v>
      </c>
      <c r="I13" s="162">
        <v>3.9083659903129688</v>
      </c>
      <c r="J13" s="163">
        <v>1382.4119227490014</v>
      </c>
      <c r="K13" s="217">
        <v>13318.054682156633</v>
      </c>
      <c r="L13" s="162">
        <v>4.9707914840040193</v>
      </c>
      <c r="M13" s="163">
        <v>1428.9844104381564</v>
      </c>
      <c r="N13" s="217">
        <v>14641.398439700295</v>
      </c>
      <c r="O13" s="162">
        <v>9.9364643645491384</v>
      </c>
      <c r="P13" s="163">
        <v>1551.9578441697267</v>
      </c>
      <c r="Q13" s="217">
        <v>15162.996276070571</v>
      </c>
      <c r="R13" s="162">
        <v>3.5624864559109222</v>
      </c>
      <c r="S13" s="163">
        <v>1594.3725434397038</v>
      </c>
      <c r="T13" s="217">
        <v>15999.137065708646</v>
      </c>
      <c r="U13" s="162">
        <v>5.5143506891024412</v>
      </c>
      <c r="V13" s="163">
        <v>1667.6322499228311</v>
      </c>
      <c r="W13" s="217">
        <v>16532.228907900695</v>
      </c>
      <c r="X13" s="162">
        <v>3.3320037199671098</v>
      </c>
      <c r="Y13" s="163">
        <v>3742.9323263344186</v>
      </c>
      <c r="Z13" s="217">
        <v>16998.220307997024</v>
      </c>
      <c r="AA13" s="162">
        <v>2.8186846594752466</v>
      </c>
      <c r="AB13" s="163">
        <v>3828.9445598622478</v>
      </c>
      <c r="AC13" s="217">
        <v>17609.297495614312</v>
      </c>
      <c r="AD13" s="162">
        <v>3.5949480389414576</v>
      </c>
      <c r="AE13" s="163">
        <v>1783.7749116093951</v>
      </c>
      <c r="AF13" s="217">
        <v>18394.05783345965</v>
      </c>
      <c r="AG13" s="162">
        <v>4.4565113289771352</v>
      </c>
      <c r="AH13" s="163">
        <v>1896.122407177209</v>
      </c>
      <c r="AI13" s="217">
        <v>18451.425374123188</v>
      </c>
      <c r="AJ13" s="162">
        <v>0.31188083229347729</v>
      </c>
      <c r="AK13" s="163">
        <v>1902.0360495220164</v>
      </c>
    </row>
    <row r="14" spans="1:37" ht="15.75" customHeight="1" x14ac:dyDescent="0.25">
      <c r="A14" s="161" t="s">
        <v>57</v>
      </c>
      <c r="B14" s="217">
        <v>475.92399999999998</v>
      </c>
      <c r="C14" s="162">
        <v>-35.25432916739269</v>
      </c>
      <c r="D14" s="163">
        <v>1022.9117232366999</v>
      </c>
      <c r="E14" s="217">
        <v>787.39400000000001</v>
      </c>
      <c r="F14" s="162">
        <v>65.44532320286433</v>
      </c>
      <c r="G14" s="163">
        <v>1688.5959927171505</v>
      </c>
      <c r="H14" s="217">
        <v>880.899</v>
      </c>
      <c r="I14" s="162">
        <v>11.875249239897686</v>
      </c>
      <c r="J14" s="163">
        <v>1876.3011542385625</v>
      </c>
      <c r="K14" s="217">
        <v>968.36300000000006</v>
      </c>
      <c r="L14" s="162">
        <v>9.9289475864997083</v>
      </c>
      <c r="M14" s="163">
        <v>2041.4482102915354</v>
      </c>
      <c r="N14" s="217">
        <v>1015.79</v>
      </c>
      <c r="O14" s="162">
        <v>4.8976468535042939</v>
      </c>
      <c r="P14" s="163">
        <v>2117.7998682356074</v>
      </c>
      <c r="Q14" s="217">
        <v>1057.308</v>
      </c>
      <c r="R14" s="162">
        <v>4.0872621309522783</v>
      </c>
      <c r="S14" s="163">
        <v>2180.2547494880882</v>
      </c>
      <c r="T14" s="217">
        <v>1083.6990000000003</v>
      </c>
      <c r="U14" s="162">
        <v>2.4960560215188292</v>
      </c>
      <c r="V14" s="163">
        <v>2208.0616635967995</v>
      </c>
      <c r="W14" s="217">
        <v>1125.7249999999999</v>
      </c>
      <c r="X14" s="162">
        <v>3.8780140980105728</v>
      </c>
      <c r="Y14" s="163">
        <v>254.86657101930098</v>
      </c>
      <c r="Z14" s="217">
        <v>1139.1530000000002</v>
      </c>
      <c r="AA14" s="162">
        <v>1.1928312865042829</v>
      </c>
      <c r="AB14" s="163">
        <v>256.60060895602811</v>
      </c>
      <c r="AC14" s="217">
        <v>1113.8410000000001</v>
      </c>
      <c r="AD14" s="162">
        <v>-2.2220017855371594</v>
      </c>
      <c r="AE14" s="163">
        <v>2203.2436217475761</v>
      </c>
      <c r="AF14" s="217">
        <v>1153.385</v>
      </c>
      <c r="AG14" s="162">
        <v>3.5502374216786654</v>
      </c>
      <c r="AH14" s="163">
        <v>2285.2520665414459</v>
      </c>
      <c r="AI14" s="217">
        <v>1171.6399999999999</v>
      </c>
      <c r="AJ14" s="162">
        <v>1.5827325654486475</v>
      </c>
      <c r="AK14" s="163">
        <v>2321.4214952011853</v>
      </c>
    </row>
    <row r="15" spans="1:37" ht="15.75" customHeight="1" x14ac:dyDescent="0.25">
      <c r="A15" s="161" t="s">
        <v>58</v>
      </c>
      <c r="B15" s="217">
        <v>738.26199999999994</v>
      </c>
      <c r="C15" s="162">
        <v>18.217335438871558</v>
      </c>
      <c r="D15" s="163">
        <v>1544.936895611467</v>
      </c>
      <c r="E15" s="217">
        <v>782.72199999999998</v>
      </c>
      <c r="F15" s="162">
        <v>6.0222522627468349</v>
      </c>
      <c r="G15" s="163">
        <v>1628.9468645683319</v>
      </c>
      <c r="H15" s="217">
        <v>820.92499999999995</v>
      </c>
      <c r="I15" s="162">
        <v>4.8807878148308195</v>
      </c>
      <c r="J15" s="163">
        <v>1685.7018478705033</v>
      </c>
      <c r="K15" s="217">
        <v>850.79399999999998</v>
      </c>
      <c r="L15" s="162">
        <v>3.6384566190577594</v>
      </c>
      <c r="M15" s="163">
        <v>1721.5998769698981</v>
      </c>
      <c r="N15" s="217">
        <v>894.55099999999993</v>
      </c>
      <c r="O15" s="162">
        <v>5.1430781129156937</v>
      </c>
      <c r="P15" s="163">
        <v>1788.2901162872054</v>
      </c>
      <c r="Q15" s="217">
        <v>933.57800000000009</v>
      </c>
      <c r="R15" s="162">
        <v>4.3627473447573317</v>
      </c>
      <c r="S15" s="163">
        <v>1848.7827965677102</v>
      </c>
      <c r="T15" s="217">
        <v>984.53</v>
      </c>
      <c r="U15" s="162">
        <v>5.457712156884563</v>
      </c>
      <c r="V15" s="163">
        <v>1929.7169312065603</v>
      </c>
      <c r="W15" s="217">
        <v>1018.5340000000001</v>
      </c>
      <c r="X15" s="162">
        <v>3.4538307618863957</v>
      </c>
      <c r="Y15" s="163">
        <v>230.59829713879745</v>
      </c>
      <c r="Z15" s="217">
        <v>1079.8660000000002</v>
      </c>
      <c r="AA15" s="162">
        <v>6.0215957444719663</v>
      </c>
      <c r="AB15" s="163">
        <v>243.2458793427312</v>
      </c>
      <c r="AC15" s="217">
        <v>1120.8399999999997</v>
      </c>
      <c r="AD15" s="162">
        <v>3.7943596705516676</v>
      </c>
      <c r="AE15" s="163">
        <v>2126.258199877831</v>
      </c>
      <c r="AF15" s="217">
        <v>1206</v>
      </c>
      <c r="AG15" s="162">
        <v>7.5978730238036061</v>
      </c>
      <c r="AH15" s="163">
        <v>2297.6811710172096</v>
      </c>
      <c r="AI15" s="217">
        <v>1216.9149999999997</v>
      </c>
      <c r="AJ15" s="162">
        <v>0.90505804311772264</v>
      </c>
      <c r="AK15" s="163">
        <v>2318.4765192607024</v>
      </c>
    </row>
    <row r="16" spans="1:37" ht="15.75" customHeight="1" x14ac:dyDescent="0.25">
      <c r="A16" s="161" t="s">
        <v>59</v>
      </c>
      <c r="B16" s="217">
        <v>5739.0766136371585</v>
      </c>
      <c r="C16" s="162">
        <v>6.7917625665086163</v>
      </c>
      <c r="D16" s="163">
        <v>1263.8763275616186</v>
      </c>
      <c r="E16" s="217">
        <v>6101.1485504681641</v>
      </c>
      <c r="F16" s="162">
        <v>6.3088883666520932</v>
      </c>
      <c r="G16" s="163">
        <v>1338.2261993498682</v>
      </c>
      <c r="H16" s="217">
        <v>6426.9287208899532</v>
      </c>
      <c r="I16" s="162">
        <v>5.3396531444360704</v>
      </c>
      <c r="J16" s="163">
        <v>1394.0811350097965</v>
      </c>
      <c r="K16" s="217">
        <v>7038.6903671200134</v>
      </c>
      <c r="L16" s="162">
        <v>9.518724616341288</v>
      </c>
      <c r="M16" s="163">
        <v>1506.7544415504933</v>
      </c>
      <c r="N16" s="217">
        <v>7499.5304600300005</v>
      </c>
      <c r="O16" s="162">
        <v>6.5472420134108953</v>
      </c>
      <c r="P16" s="163">
        <v>1589.1758187798096</v>
      </c>
      <c r="Q16" s="217">
        <v>7984.7895053787088</v>
      </c>
      <c r="R16" s="162">
        <v>6.4705256940414779</v>
      </c>
      <c r="S16" s="163">
        <v>1678.9109153698746</v>
      </c>
      <c r="T16" s="217">
        <v>8421.6583960823409</v>
      </c>
      <c r="U16" s="162">
        <v>5.4712637122036689</v>
      </c>
      <c r="V16" s="163">
        <v>1753.4356294338331</v>
      </c>
      <c r="W16" s="217">
        <v>8608.2658055748143</v>
      </c>
      <c r="X16" s="162">
        <v>2.2158035949223613</v>
      </c>
      <c r="Y16" s="163">
        <v>1948.9299680557451</v>
      </c>
      <c r="Z16" s="217">
        <v>8747.4312342343492</v>
      </c>
      <c r="AA16" s="162">
        <v>1.6166488326767245</v>
      </c>
      <c r="AB16" s="163">
        <v>1970.4079974380215</v>
      </c>
      <c r="AC16" s="217">
        <v>8914.6097713065683</v>
      </c>
      <c r="AD16" s="162">
        <v>1.9111729214622633</v>
      </c>
      <c r="AE16" s="163">
        <v>1810.0193925838075</v>
      </c>
      <c r="AF16" s="217">
        <v>9101.6459714265638</v>
      </c>
      <c r="AG16" s="162">
        <v>2.0980862305606296</v>
      </c>
      <c r="AH16" s="163">
        <v>1875.2140852611883</v>
      </c>
      <c r="AI16" s="217">
        <v>9174.3793630065247</v>
      </c>
      <c r="AJ16" s="162">
        <v>0.79912349709379948</v>
      </c>
      <c r="AK16" s="163">
        <v>1890.1993616373231</v>
      </c>
    </row>
    <row r="17" spans="1:37" ht="15.75" customHeight="1" x14ac:dyDescent="0.25">
      <c r="A17" s="161" t="s">
        <v>60</v>
      </c>
      <c r="B17" s="217">
        <v>1569.164</v>
      </c>
      <c r="C17" s="162">
        <v>7.3123216637492741</v>
      </c>
      <c r="D17" s="163">
        <v>1320.1850253324517</v>
      </c>
      <c r="E17" s="217">
        <v>1706.4829999999999</v>
      </c>
      <c r="F17" s="162">
        <v>8.7510929386603298</v>
      </c>
      <c r="G17" s="163">
        <v>1433.9096758147066</v>
      </c>
      <c r="H17" s="217">
        <v>1760.979</v>
      </c>
      <c r="I17" s="162">
        <v>3.1934686721168686</v>
      </c>
      <c r="J17" s="163">
        <v>1473.7607206700543</v>
      </c>
      <c r="K17" s="217">
        <v>1933.0650000000001</v>
      </c>
      <c r="L17" s="162">
        <v>9.772177862427661</v>
      </c>
      <c r="M17" s="163">
        <v>1608.9393426126533</v>
      </c>
      <c r="N17" s="217">
        <v>2069.538</v>
      </c>
      <c r="O17" s="162">
        <v>7.0599281451994607</v>
      </c>
      <c r="P17" s="163">
        <v>1715.3265069647857</v>
      </c>
      <c r="Q17" s="217">
        <v>2037.4760000000001</v>
      </c>
      <c r="R17" s="162">
        <v>-1.5492346601028779</v>
      </c>
      <c r="S17" s="163">
        <v>1683.2523710386306</v>
      </c>
      <c r="T17" s="217">
        <v>2218.8130000000001</v>
      </c>
      <c r="U17" s="162">
        <v>8.9000802954243383</v>
      </c>
      <c r="V17" s="163">
        <v>1822.6851836639473</v>
      </c>
      <c r="W17" s="217">
        <v>2366.4490000000001</v>
      </c>
      <c r="X17" s="162">
        <v>6.6538279701804512</v>
      </c>
      <c r="Y17" s="163">
        <v>535.7691639805937</v>
      </c>
      <c r="Z17" s="217">
        <v>2446.1219999999998</v>
      </c>
      <c r="AA17" s="162">
        <v>3.3667744371418853</v>
      </c>
      <c r="AB17" s="163">
        <v>551.00271410489836</v>
      </c>
      <c r="AC17" s="217">
        <v>2478.7070000000003</v>
      </c>
      <c r="AD17" s="162">
        <v>1.3321085375136847</v>
      </c>
      <c r="AE17" s="163">
        <v>2007.1412145004149</v>
      </c>
      <c r="AF17" s="217">
        <v>2604.0689999999995</v>
      </c>
      <c r="AG17" s="162">
        <v>5.0575562178183686</v>
      </c>
      <c r="AH17" s="163">
        <v>2138.3739263249513</v>
      </c>
      <c r="AI17" s="217">
        <v>2613.4209999999998</v>
      </c>
      <c r="AJ17" s="162">
        <v>0.35913026882161408</v>
      </c>
      <c r="AK17" s="163">
        <v>2146.0534743549733</v>
      </c>
    </row>
    <row r="18" spans="1:37" ht="15.75" customHeight="1" x14ac:dyDescent="0.25">
      <c r="A18" s="161" t="s">
        <v>61</v>
      </c>
      <c r="B18" s="217">
        <v>2290.4802592513552</v>
      </c>
      <c r="C18" s="162">
        <v>7.4826731966774558</v>
      </c>
      <c r="D18" s="163">
        <v>1412.99053140213</v>
      </c>
      <c r="E18" s="217">
        <v>2395.9172997162709</v>
      </c>
      <c r="F18" s="162">
        <v>4.6032721757391579</v>
      </c>
      <c r="G18" s="163">
        <v>1500.6305870613562</v>
      </c>
      <c r="H18" s="217">
        <v>2480.9008166396115</v>
      </c>
      <c r="I18" s="162">
        <v>3.5470137860519868</v>
      </c>
      <c r="J18" s="163">
        <v>1575.3391569913385</v>
      </c>
      <c r="K18" s="217">
        <v>2599.5841503953284</v>
      </c>
      <c r="L18" s="162">
        <v>4.7838806356021033</v>
      </c>
      <c r="M18" s="163">
        <v>1640.2279463807808</v>
      </c>
      <c r="N18" s="217">
        <v>2734.8408333711091</v>
      </c>
      <c r="O18" s="162">
        <v>5.2030122954554745</v>
      </c>
      <c r="P18" s="163">
        <v>1707.9710579614252</v>
      </c>
      <c r="Q18" s="217">
        <v>2927.7199693828024</v>
      </c>
      <c r="R18" s="162">
        <v>7.0526640401935348</v>
      </c>
      <c r="S18" s="163">
        <v>1819.5830030359132</v>
      </c>
      <c r="T18" s="217">
        <v>3025.8145875888031</v>
      </c>
      <c r="U18" s="162">
        <v>3.3505464741110513</v>
      </c>
      <c r="V18" s="163">
        <v>1880.7313221175393</v>
      </c>
      <c r="W18" s="217">
        <v>3136.445591277306</v>
      </c>
      <c r="X18" s="162">
        <v>3.6562386916331855</v>
      </c>
      <c r="Y18" s="163">
        <v>710.09805506447049</v>
      </c>
      <c r="Z18" s="217">
        <v>3235.8005794818746</v>
      </c>
      <c r="AA18" s="162">
        <v>3.1677574283731365</v>
      </c>
      <c r="AB18" s="163">
        <v>728.88224773609659</v>
      </c>
      <c r="AC18" s="217">
        <v>3260.9755996156628</v>
      </c>
      <c r="AD18" s="162">
        <v>0.77801519331637126</v>
      </c>
      <c r="AE18" s="163">
        <v>2017.4473066262365</v>
      </c>
      <c r="AF18" s="217">
        <v>3271.0975149069463</v>
      </c>
      <c r="AG18" s="162">
        <v>0.31039530907488389</v>
      </c>
      <c r="AH18" s="163">
        <v>2087.0389334451233</v>
      </c>
      <c r="AI18" s="217">
        <v>3254.259423491827</v>
      </c>
      <c r="AJ18" s="162">
        <v>-0.51475357547078127</v>
      </c>
      <c r="AK18" s="163">
        <v>2076.2958259137472</v>
      </c>
    </row>
    <row r="19" spans="1:37" ht="15.75" customHeight="1" x14ac:dyDescent="0.25">
      <c r="A19" s="161" t="s">
        <v>62</v>
      </c>
      <c r="B19" s="217">
        <v>5471.3636394939249</v>
      </c>
      <c r="C19" s="162">
        <v>7.3357094691408955</v>
      </c>
      <c r="D19" s="163">
        <v>1364.8849103788284</v>
      </c>
      <c r="E19" s="217">
        <v>5778.9890778967347</v>
      </c>
      <c r="F19" s="162">
        <v>5.6224637708646918</v>
      </c>
      <c r="G19" s="163">
        <v>1437.759041652233</v>
      </c>
      <c r="H19" s="217">
        <v>6017.8898638331821</v>
      </c>
      <c r="I19" s="162">
        <v>4.1339546193327541</v>
      </c>
      <c r="J19" s="163">
        <v>1483.9384674154344</v>
      </c>
      <c r="K19" s="217">
        <v>6228.5961710868887</v>
      </c>
      <c r="L19" s="162">
        <v>3.5013320619246802</v>
      </c>
      <c r="M19" s="163">
        <v>1513.2923181008418</v>
      </c>
      <c r="N19" s="217">
        <v>6935.5899315700008</v>
      </c>
      <c r="O19" s="162">
        <v>11.350772165403393</v>
      </c>
      <c r="P19" s="163">
        <v>1663.425225639369</v>
      </c>
      <c r="Q19" s="217">
        <v>7167.3571935115979</v>
      </c>
      <c r="R19" s="162">
        <v>3.3417094180643439</v>
      </c>
      <c r="S19" s="163">
        <v>1704.3178879571101</v>
      </c>
      <c r="T19" s="217">
        <v>7520.1813261623684</v>
      </c>
      <c r="U19" s="162">
        <v>4.9226531219927487</v>
      </c>
      <c r="V19" s="163">
        <v>1769.6488828683925</v>
      </c>
      <c r="W19" s="217">
        <v>7842.6934253176905</v>
      </c>
      <c r="X19" s="162">
        <v>4.2886213133361197</v>
      </c>
      <c r="Y19" s="163">
        <v>1775.602727900985</v>
      </c>
      <c r="Z19" s="217">
        <v>8141.2519646850496</v>
      </c>
      <c r="AA19" s="162">
        <v>3.8068367992500631</v>
      </c>
      <c r="AB19" s="163">
        <v>1833.8627136149787</v>
      </c>
      <c r="AC19" s="217">
        <v>8309.5661868235638</v>
      </c>
      <c r="AD19" s="162">
        <v>2.0674243085538202</v>
      </c>
      <c r="AE19" s="163">
        <v>1882.5504037439932</v>
      </c>
      <c r="AF19" s="217">
        <v>8433.6740118754478</v>
      </c>
      <c r="AG19" s="162">
        <v>1.493553601494638</v>
      </c>
      <c r="AH19" s="163">
        <v>1942.6878062202154</v>
      </c>
      <c r="AI19" s="217">
        <v>8672.3665233799074</v>
      </c>
      <c r="AJ19" s="162">
        <v>2.8302316542986716</v>
      </c>
      <c r="AK19" s="163">
        <v>1997.6703714560604</v>
      </c>
    </row>
    <row r="20" spans="1:37" ht="15.75" customHeight="1" x14ac:dyDescent="0.25">
      <c r="A20" s="161" t="s">
        <v>63</v>
      </c>
      <c r="B20" s="217">
        <v>4763.1523224157754</v>
      </c>
      <c r="C20" s="162">
        <v>9.8718752424077287</v>
      </c>
      <c r="D20" s="163">
        <v>1342.6392354997276</v>
      </c>
      <c r="E20" s="217">
        <v>5052.2118938909343</v>
      </c>
      <c r="F20" s="162">
        <v>6.0686610863738597</v>
      </c>
      <c r="G20" s="163">
        <v>1430.4313180795127</v>
      </c>
      <c r="H20" s="217">
        <v>5227.2922613462188</v>
      </c>
      <c r="I20" s="162">
        <v>3.4654201195913661</v>
      </c>
      <c r="J20" s="163">
        <v>1476.1425165555415</v>
      </c>
      <c r="K20" s="217">
        <v>5482.6179206425131</v>
      </c>
      <c r="L20" s="162">
        <v>4.884472620448788</v>
      </c>
      <c r="M20" s="163">
        <v>1530.5297963643582</v>
      </c>
      <c r="N20" s="217">
        <v>5945.2333722224939</v>
      </c>
      <c r="O20" s="162">
        <v>8.4378568464199386</v>
      </c>
      <c r="P20" s="163">
        <v>1647.3029686095103</v>
      </c>
      <c r="Q20" s="217">
        <v>6157.5102328499052</v>
      </c>
      <c r="R20" s="162">
        <v>3.5705387381295717</v>
      </c>
      <c r="S20" s="163">
        <v>1696.7315982702612</v>
      </c>
      <c r="T20" s="217">
        <v>6577.5941596431921</v>
      </c>
      <c r="U20" s="162">
        <v>6.8223017243587734</v>
      </c>
      <c r="V20" s="163">
        <v>1798.3213610023956</v>
      </c>
      <c r="W20" s="217">
        <v>6772.3954399440427</v>
      </c>
      <c r="X20" s="162">
        <v>2.9615886230265338</v>
      </c>
      <c r="Y20" s="163">
        <v>1533.2849526885241</v>
      </c>
      <c r="Z20" s="217">
        <v>7279.3275113478212</v>
      </c>
      <c r="AA20" s="162">
        <v>7.4852698118284584</v>
      </c>
      <c r="AB20" s="163">
        <v>1639.709391277747</v>
      </c>
      <c r="AC20" s="217">
        <v>7191.4407236116522</v>
      </c>
      <c r="AD20" s="162">
        <v>-1.2073476237902661</v>
      </c>
      <c r="AE20" s="163">
        <v>1922.8595090047872</v>
      </c>
      <c r="AF20" s="217">
        <v>7375.9421563345677</v>
      </c>
      <c r="AG20" s="162">
        <v>2.5655698185363902</v>
      </c>
      <c r="AH20" s="163">
        <v>2011.0099723360092</v>
      </c>
      <c r="AI20" s="217">
        <v>7316.2397320113441</v>
      </c>
      <c r="AJ20" s="162">
        <v>-0.80942099406175849</v>
      </c>
      <c r="AK20" s="163">
        <v>1994.7324354272459</v>
      </c>
    </row>
    <row r="21" spans="1:37" ht="15.75" customHeight="1" x14ac:dyDescent="0.25">
      <c r="A21" s="161" t="s">
        <v>64</v>
      </c>
      <c r="B21" s="217">
        <v>1109.2301543797514</v>
      </c>
      <c r="C21" s="162">
        <v>7.7494804549054344</v>
      </c>
      <c r="D21" s="163">
        <v>1319.7548006736031</v>
      </c>
      <c r="E21" s="217">
        <v>1177.3400988528438</v>
      </c>
      <c r="F21" s="162">
        <v>6.1402896598296515</v>
      </c>
      <c r="G21" s="163">
        <v>1406.0377655746177</v>
      </c>
      <c r="H21" s="217">
        <v>1219.095478557263</v>
      </c>
      <c r="I21" s="162">
        <v>3.54658604978325</v>
      </c>
      <c r="J21" s="163">
        <v>1449.3785382245289</v>
      </c>
      <c r="K21" s="217">
        <v>1284.587115057815</v>
      </c>
      <c r="L21" s="162">
        <v>5.3721498974024549</v>
      </c>
      <c r="M21" s="163">
        <v>1505.1168335026186</v>
      </c>
      <c r="N21" s="217">
        <v>1415.8665628489243</v>
      </c>
      <c r="O21" s="162">
        <v>10.219583105907212</v>
      </c>
      <c r="P21" s="163">
        <v>1639.8580541863457</v>
      </c>
      <c r="Q21" s="217">
        <v>1434.5346095655646</v>
      </c>
      <c r="R21" s="162">
        <v>1.3184891293059045</v>
      </c>
      <c r="S21" s="163">
        <v>1648.0890435633762</v>
      </c>
      <c r="T21" s="217">
        <v>1517.2561468831132</v>
      </c>
      <c r="U21" s="162">
        <v>5.7664371961440555</v>
      </c>
      <c r="V21" s="163">
        <v>1726.6878419170775</v>
      </c>
      <c r="W21" s="217">
        <v>1577.3430152524593</v>
      </c>
      <c r="X21" s="162">
        <v>3.9602323241716357</v>
      </c>
      <c r="Y21" s="163">
        <v>357.11386494804617</v>
      </c>
      <c r="Z21" s="217">
        <v>1651.2253895190645</v>
      </c>
      <c r="AA21" s="162">
        <v>4.6839763800380529</v>
      </c>
      <c r="AB21" s="163">
        <v>371.94778969484048</v>
      </c>
      <c r="AC21" s="217">
        <v>1650.6210754264009</v>
      </c>
      <c r="AD21" s="162">
        <v>-3.6597916704731864E-2</v>
      </c>
      <c r="AE21" s="163">
        <v>1826.6397334180292</v>
      </c>
      <c r="AF21" s="217">
        <v>1697.8724029016819</v>
      </c>
      <c r="AG21" s="162">
        <v>2.8626392924902304</v>
      </c>
      <c r="AH21" s="163">
        <v>1922.3772274040657</v>
      </c>
      <c r="AI21" s="217">
        <v>1705.4899239504175</v>
      </c>
      <c r="AJ21" s="162">
        <v>0.44865097257704417</v>
      </c>
      <c r="AK21" s="163">
        <v>1931.0019915314138</v>
      </c>
    </row>
    <row r="22" spans="1:37" ht="15.75" customHeight="1" x14ac:dyDescent="0.25">
      <c r="A22" s="161" t="s">
        <v>65</v>
      </c>
      <c r="B22" s="217">
        <v>1893.5895363545615</v>
      </c>
      <c r="C22" s="162">
        <v>-3.370882171886374</v>
      </c>
      <c r="D22" s="163">
        <v>1288.8619525349334</v>
      </c>
      <c r="E22" s="217">
        <v>2016.8106614822816</v>
      </c>
      <c r="F22" s="162">
        <v>6.5072774623025715</v>
      </c>
      <c r="G22" s="163">
        <v>1365.5720716544281</v>
      </c>
      <c r="H22" s="217">
        <v>2083.7523665816784</v>
      </c>
      <c r="I22" s="162">
        <v>3.3191863955239667</v>
      </c>
      <c r="J22" s="163">
        <v>1394.0809857816803</v>
      </c>
      <c r="K22" s="217">
        <v>2227.0918094265662</v>
      </c>
      <c r="L22" s="162">
        <v>6.8789096604617681</v>
      </c>
      <c r="M22" s="163">
        <v>1473.1352803846041</v>
      </c>
      <c r="N22" s="217">
        <v>2424.9347847094073</v>
      </c>
      <c r="O22" s="162">
        <v>8.8834674190545311</v>
      </c>
      <c r="P22" s="163">
        <v>1591.3786202930232</v>
      </c>
      <c r="Q22" s="217">
        <v>2492.80970179413</v>
      </c>
      <c r="R22" s="162">
        <v>2.7990409273153514</v>
      </c>
      <c r="S22" s="163">
        <v>1626.6783223471177</v>
      </c>
      <c r="T22" s="217">
        <v>2631.0929621441469</v>
      </c>
      <c r="U22" s="162">
        <v>5.5472850675481329</v>
      </c>
      <c r="V22" s="163">
        <v>1703.4347581280276</v>
      </c>
      <c r="W22" s="217">
        <v>2756.2581352636544</v>
      </c>
      <c r="X22" s="162">
        <v>4.75715510323539</v>
      </c>
      <c r="Y22" s="163">
        <v>624.02279400270959</v>
      </c>
      <c r="Z22" s="217">
        <v>2841.7788421488867</v>
      </c>
      <c r="AA22" s="162">
        <v>3.1027829284593378</v>
      </c>
      <c r="AB22" s="163">
        <v>640.12663919048691</v>
      </c>
      <c r="AC22" s="217">
        <v>2874.7084369191034</v>
      </c>
      <c r="AD22" s="162">
        <v>1.1587669765785185</v>
      </c>
      <c r="AE22" s="163">
        <v>1839.8852287475565</v>
      </c>
      <c r="AF22" s="217">
        <v>2952.0078746146201</v>
      </c>
      <c r="AG22" s="162">
        <v>2.688948788780833</v>
      </c>
      <c r="AH22" s="163">
        <v>1916.032236646628</v>
      </c>
      <c r="AI22" s="217">
        <v>2917.3516049861482</v>
      </c>
      <c r="AJ22" s="162">
        <v>-1.1739897419140908</v>
      </c>
      <c r="AK22" s="163">
        <v>1893.5382147366295</v>
      </c>
    </row>
    <row r="23" spans="1:37" ht="15.75" customHeight="1" x14ac:dyDescent="0.25">
      <c r="A23" s="161" t="s">
        <v>66</v>
      </c>
      <c r="B23" s="217">
        <v>6443.0414819924135</v>
      </c>
      <c r="C23" s="162">
        <v>7.4736254309695642</v>
      </c>
      <c r="D23" s="163">
        <v>1215.1404205178078</v>
      </c>
      <c r="E23" s="217">
        <v>7025.3320563080079</v>
      </c>
      <c r="F23" s="162">
        <v>9.037510870340224</v>
      </c>
      <c r="G23" s="163">
        <v>1344.804639520956</v>
      </c>
      <c r="H23" s="217">
        <v>7487.2055193711012</v>
      </c>
      <c r="I23" s="162">
        <v>6.5744004605217148</v>
      </c>
      <c r="J23" s="163">
        <v>1446.6710513304104</v>
      </c>
      <c r="K23" s="217">
        <v>8146.0831940760136</v>
      </c>
      <c r="L23" s="162">
        <v>8.8000479351107188</v>
      </c>
      <c r="M23" s="163">
        <v>1555.3214503245431</v>
      </c>
      <c r="N23" s="217">
        <v>8676.1972505640315</v>
      </c>
      <c r="O23" s="162">
        <v>6.5075944335251439</v>
      </c>
      <c r="P23" s="163">
        <v>1640.9271615052899</v>
      </c>
      <c r="Q23" s="217">
        <v>8991.9830096133992</v>
      </c>
      <c r="R23" s="162">
        <v>3.6396793425695662</v>
      </c>
      <c r="S23" s="163">
        <v>1665.4771983874548</v>
      </c>
      <c r="T23" s="217">
        <v>9494.2860099253103</v>
      </c>
      <c r="U23" s="162">
        <v>5.5861204338897776</v>
      </c>
      <c r="V23" s="163">
        <v>1717.7503196351022</v>
      </c>
      <c r="W23" s="217">
        <v>9551.894673603143</v>
      </c>
      <c r="X23" s="162">
        <v>0.60677194280442714</v>
      </c>
      <c r="Y23" s="163">
        <v>2162.5695815574486</v>
      </c>
      <c r="Z23" s="217">
        <v>10048.998161512689</v>
      </c>
      <c r="AA23" s="162">
        <v>5.2042396288487316</v>
      </c>
      <c r="AB23" s="163">
        <v>2263.5932553767252</v>
      </c>
      <c r="AC23" s="217">
        <v>10358.464260105973</v>
      </c>
      <c r="AD23" s="162">
        <v>3.0795716510181932</v>
      </c>
      <c r="AE23" s="163">
        <v>1815.5932559475582</v>
      </c>
      <c r="AF23" s="217">
        <v>10705.534911145407</v>
      </c>
      <c r="AG23" s="162">
        <v>3.3505994935573886</v>
      </c>
      <c r="AH23" s="163">
        <v>1946.4531071230999</v>
      </c>
      <c r="AI23" s="217">
        <v>10805.689854753969</v>
      </c>
      <c r="AJ23" s="162">
        <v>0.93554357105773678</v>
      </c>
      <c r="AK23" s="163">
        <v>1964.6630240304437</v>
      </c>
    </row>
    <row r="24" spans="1:37" ht="15.75" customHeight="1" x14ac:dyDescent="0.25">
      <c r="A24" s="161" t="s">
        <v>67</v>
      </c>
      <c r="B24" s="217">
        <v>1650.8203130306422</v>
      </c>
      <c r="C24" s="162">
        <v>10.647597785618302</v>
      </c>
      <c r="D24" s="163">
        <v>1288.411937901808</v>
      </c>
      <c r="E24" s="217">
        <v>1699.4072534417437</v>
      </c>
      <c r="F24" s="162">
        <v>2.9431998157269863</v>
      </c>
      <c r="G24" s="163">
        <v>1330.4850396949648</v>
      </c>
      <c r="H24" s="217">
        <v>1778.482229038656</v>
      </c>
      <c r="I24" s="162">
        <v>4.6530915668839707</v>
      </c>
      <c r="J24" s="163">
        <v>1389.8844387957517</v>
      </c>
      <c r="K24" s="217">
        <v>1863.696565520002</v>
      </c>
      <c r="L24" s="162">
        <v>4.7914078133582416</v>
      </c>
      <c r="M24" s="163">
        <v>1441.8378732213937</v>
      </c>
      <c r="N24" s="217">
        <v>2023.3512327177075</v>
      </c>
      <c r="O24" s="162">
        <v>8.5665590714419348</v>
      </c>
      <c r="P24" s="163">
        <v>1553.687145503465</v>
      </c>
      <c r="Q24" s="217">
        <v>2139.8832207445898</v>
      </c>
      <c r="R24" s="162">
        <v>5.7593553774823318</v>
      </c>
      <c r="S24" s="163">
        <v>1636.5568793780972</v>
      </c>
      <c r="T24" s="217">
        <v>2237.667672655532</v>
      </c>
      <c r="U24" s="162">
        <v>4.5696162745234883</v>
      </c>
      <c r="V24" s="163">
        <v>1699.2036345087768</v>
      </c>
      <c r="W24" s="217">
        <v>2300.2558032085294</v>
      </c>
      <c r="X24" s="162">
        <v>2.7970252829689195</v>
      </c>
      <c r="Y24" s="163">
        <v>520.7828812818459</v>
      </c>
      <c r="Z24" s="217">
        <v>2406.0731089328124</v>
      </c>
      <c r="AA24" s="162">
        <v>4.6002407895975255</v>
      </c>
      <c r="AB24" s="163">
        <v>541.98147653992339</v>
      </c>
      <c r="AC24" s="217">
        <v>2451.8180452990955</v>
      </c>
      <c r="AD24" s="162">
        <v>1.9012280298736557</v>
      </c>
      <c r="AE24" s="163">
        <v>1828.8523959588429</v>
      </c>
      <c r="AF24" s="217">
        <v>2532.773316504984</v>
      </c>
      <c r="AG24" s="162">
        <v>3.3018466179048298</v>
      </c>
      <c r="AH24" s="163">
        <v>1938.7188433890767</v>
      </c>
      <c r="AI24" s="217">
        <v>2530.7205947483976</v>
      </c>
      <c r="AJ24" s="162">
        <v>-8.1046406451366293E-2</v>
      </c>
      <c r="AK24" s="163">
        <v>1937.1475814353144</v>
      </c>
    </row>
    <row r="25" spans="1:37" ht="15.75" customHeight="1" x14ac:dyDescent="0.25">
      <c r="A25" s="161" t="s">
        <v>68</v>
      </c>
      <c r="B25" s="217">
        <v>421.54559643458316</v>
      </c>
      <c r="C25" s="162">
        <v>13.937145220868782</v>
      </c>
      <c r="D25" s="163">
        <v>1288.4328557159677</v>
      </c>
      <c r="E25" s="217">
        <v>438.48921003271215</v>
      </c>
      <c r="F25" s="162">
        <v>4.0194023473231457</v>
      </c>
      <c r="G25" s="163">
        <v>1352.8940922665997</v>
      </c>
      <c r="H25" s="217">
        <v>453.68112780886253</v>
      </c>
      <c r="I25" s="162">
        <v>3.4646046991708257</v>
      </c>
      <c r="J25" s="163">
        <v>1411.7008569784005</v>
      </c>
      <c r="K25" s="217">
        <v>486.59468399999997</v>
      </c>
      <c r="L25" s="162">
        <v>7.254777457925039</v>
      </c>
      <c r="M25" s="163">
        <v>1511.9853460731763</v>
      </c>
      <c r="N25" s="217">
        <v>516.152413713069</v>
      </c>
      <c r="O25" s="162">
        <v>6.0744045681084806</v>
      </c>
      <c r="P25" s="163">
        <v>1605.8003724390037</v>
      </c>
      <c r="Q25" s="217">
        <v>514.81102276727563</v>
      </c>
      <c r="R25" s="162">
        <v>-0.25988272265235368</v>
      </c>
      <c r="S25" s="163">
        <v>1606.3197492824311</v>
      </c>
      <c r="T25" s="217">
        <v>547.62979596311357</v>
      </c>
      <c r="U25" s="162">
        <v>6.3749165702448289</v>
      </c>
      <c r="V25" s="163">
        <v>1708.9079186007239</v>
      </c>
      <c r="W25" s="217">
        <v>559.51066823425765</v>
      </c>
      <c r="X25" s="162">
        <v>2.169508006818595</v>
      </c>
      <c r="Y25" s="163">
        <v>126.67442355955761</v>
      </c>
      <c r="Z25" s="217">
        <v>577.39594823060406</v>
      </c>
      <c r="AA25" s="162">
        <v>3.1965932039848344</v>
      </c>
      <c r="AB25" s="163">
        <v>130.06167909377956</v>
      </c>
      <c r="AC25" s="217">
        <v>577.09804921648379</v>
      </c>
      <c r="AD25" s="162">
        <v>-5.1593540798678922E-2</v>
      </c>
      <c r="AE25" s="163">
        <v>1803.4032256261114</v>
      </c>
      <c r="AF25" s="217">
        <v>602.47296983721253</v>
      </c>
      <c r="AG25" s="162">
        <v>4.3969860329938468</v>
      </c>
      <c r="AH25" s="163">
        <v>1923.9424861875889</v>
      </c>
      <c r="AI25" s="217">
        <v>594.26160826866248</v>
      </c>
      <c r="AJ25" s="162">
        <v>-1.3629427343053657</v>
      </c>
      <c r="AK25" s="163">
        <v>1897.720251859881</v>
      </c>
    </row>
    <row r="26" spans="1:37" ht="15.75" customHeight="1" x14ac:dyDescent="0.25">
      <c r="A26" s="161" t="s">
        <v>69</v>
      </c>
      <c r="B26" s="217">
        <v>7050.1224425569017</v>
      </c>
      <c r="C26" s="162">
        <v>19.920308595491143</v>
      </c>
      <c r="D26" s="163">
        <v>1219.2710031878457</v>
      </c>
      <c r="E26" s="217">
        <v>7478.4727624586249</v>
      </c>
      <c r="F26" s="162">
        <v>6.0757855397809424</v>
      </c>
      <c r="G26" s="163">
        <v>1299.7741376694332</v>
      </c>
      <c r="H26" s="217">
        <v>7623.5695790098162</v>
      </c>
      <c r="I26" s="162">
        <v>1.9401931538691495</v>
      </c>
      <c r="J26" s="163">
        <v>1327.5175550792108</v>
      </c>
      <c r="K26" s="217">
        <v>8006.6736462019089</v>
      </c>
      <c r="L26" s="162">
        <v>5.0252583546545404</v>
      </c>
      <c r="M26" s="163">
        <v>1386.5162245118611</v>
      </c>
      <c r="N26" s="217">
        <v>8276.1615109466675</v>
      </c>
      <c r="O26" s="162">
        <v>3.3657905473966001</v>
      </c>
      <c r="P26" s="163">
        <v>1429.3992306933258</v>
      </c>
      <c r="Q26" s="217">
        <v>8938.4756158370292</v>
      </c>
      <c r="R26" s="162">
        <v>8.0026725434772601</v>
      </c>
      <c r="S26" s="163">
        <v>1543.6294077076905</v>
      </c>
      <c r="T26" s="217">
        <v>9295.0804211492396</v>
      </c>
      <c r="U26" s="162">
        <v>3.9895483373069167</v>
      </c>
      <c r="V26" s="163">
        <v>1602.3820933926816</v>
      </c>
      <c r="W26" s="217">
        <v>9705.4630602161415</v>
      </c>
      <c r="X26" s="162">
        <v>4.4150520541291067</v>
      </c>
      <c r="Y26" s="163">
        <v>2197.3377959197669</v>
      </c>
      <c r="Z26" s="217">
        <v>9786.786125309367</v>
      </c>
      <c r="AA26" s="162">
        <v>0.83791020159129281</v>
      </c>
      <c r="AB26" s="163">
        <v>2204.5285220482147</v>
      </c>
      <c r="AC26" s="217">
        <v>9969.6250355019092</v>
      </c>
      <c r="AD26" s="162">
        <v>1.8682221911410433</v>
      </c>
      <c r="AE26" s="163">
        <v>1710.2437910415038</v>
      </c>
      <c r="AF26" s="217">
        <v>10147.398082983949</v>
      </c>
      <c r="AG26" s="162">
        <v>1.7831467768244933</v>
      </c>
      <c r="AH26" s="163">
        <v>1760.3490102365733</v>
      </c>
      <c r="AI26" s="217">
        <v>10121.008614217926</v>
      </c>
      <c r="AJ26" s="162">
        <v>-0.26006143200664722</v>
      </c>
      <c r="AK26" s="163">
        <v>1755.7710213922373</v>
      </c>
    </row>
    <row r="27" spans="1:37" ht="15.75" customHeight="1" x14ac:dyDescent="0.25">
      <c r="A27" s="161" t="s">
        <v>70</v>
      </c>
      <c r="B27" s="217">
        <v>4848.5700567397107</v>
      </c>
      <c r="C27" s="162">
        <v>13.218881882808486</v>
      </c>
      <c r="D27" s="163">
        <v>1186.4534246347364</v>
      </c>
      <c r="E27" s="217">
        <v>5214.9317478560024</v>
      </c>
      <c r="F27" s="162">
        <v>7.5560770872441854</v>
      </c>
      <c r="G27" s="163">
        <v>1285.9600052218311</v>
      </c>
      <c r="H27" s="217">
        <v>5518.2447059673086</v>
      </c>
      <c r="I27" s="162">
        <v>5.8162402266531341</v>
      </c>
      <c r="J27" s="163">
        <v>1368.4514037703179</v>
      </c>
      <c r="K27" s="217">
        <v>5784.350940786273</v>
      </c>
      <c r="L27" s="162">
        <v>4.8222985568436814</v>
      </c>
      <c r="M27" s="163">
        <v>1426.6218368876948</v>
      </c>
      <c r="N27" s="217">
        <v>6082.8017509697211</v>
      </c>
      <c r="O27" s="162">
        <v>5.1596248782042142</v>
      </c>
      <c r="P27" s="163">
        <v>1494.6035389988558</v>
      </c>
      <c r="Q27" s="217">
        <v>6465.8038658715141</v>
      </c>
      <c r="R27" s="162">
        <v>6.2964753839089811</v>
      </c>
      <c r="S27" s="163">
        <v>1588.3787545493506</v>
      </c>
      <c r="T27" s="217">
        <v>6731.8934565607778</v>
      </c>
      <c r="U27" s="162">
        <v>4.1153365646268032</v>
      </c>
      <c r="V27" s="163">
        <v>1652.725187753922</v>
      </c>
      <c r="W27" s="217">
        <v>7001.4143130364992</v>
      </c>
      <c r="X27" s="162">
        <v>4.0036411481386605</v>
      </c>
      <c r="Y27" s="163">
        <v>1585.1353201262009</v>
      </c>
      <c r="Z27" s="217">
        <v>7121.4698193267113</v>
      </c>
      <c r="AA27" s="162">
        <v>1.7147322087006212</v>
      </c>
      <c r="AB27" s="163">
        <v>1604.1510598674711</v>
      </c>
      <c r="AC27" s="217">
        <v>7215.0319739400893</v>
      </c>
      <c r="AD27" s="162">
        <v>1.3138039897250264</v>
      </c>
      <c r="AE27" s="163">
        <v>1765.0819588726936</v>
      </c>
      <c r="AF27" s="217">
        <v>7238.2397434977156</v>
      </c>
      <c r="AG27" s="162">
        <v>0.32165858226893856</v>
      </c>
      <c r="AH27" s="163">
        <v>1787.1879175228776</v>
      </c>
      <c r="AI27" s="217">
        <v>7336.5606028567217</v>
      </c>
      <c r="AJ27" s="162">
        <v>1.3583531748493149</v>
      </c>
      <c r="AK27" s="163">
        <v>1811.4642413410729</v>
      </c>
    </row>
    <row r="28" spans="1:37" ht="15.75" customHeight="1" x14ac:dyDescent="0.25">
      <c r="A28" s="161" t="s">
        <v>71</v>
      </c>
      <c r="B28" s="217">
        <v>739.04492135427643</v>
      </c>
      <c r="C28" s="162">
        <v>19.557159038333822</v>
      </c>
      <c r="D28" s="163">
        <v>1221.9516661584216</v>
      </c>
      <c r="E28" s="217">
        <v>787.8274167452671</v>
      </c>
      <c r="F28" s="162">
        <v>6.6007483417379147</v>
      </c>
      <c r="G28" s="163">
        <v>1311.2667426945229</v>
      </c>
      <c r="H28" s="217">
        <v>819.31928814235209</v>
      </c>
      <c r="I28" s="162">
        <v>3.9973058474134628</v>
      </c>
      <c r="J28" s="163">
        <v>1372.5987427645864</v>
      </c>
      <c r="K28" s="217">
        <v>858.389003</v>
      </c>
      <c r="L28" s="162">
        <v>4.768557926450252</v>
      </c>
      <c r="M28" s="163">
        <v>1438.3844493634933</v>
      </c>
      <c r="N28" s="217">
        <v>921.12175872999455</v>
      </c>
      <c r="O28" s="162">
        <v>7.3081965764645931</v>
      </c>
      <c r="P28" s="163">
        <v>1547.2820463921591</v>
      </c>
      <c r="Q28" s="217">
        <v>941.90478359962015</v>
      </c>
      <c r="R28" s="162">
        <v>2.2562733615456425</v>
      </c>
      <c r="S28" s="163">
        <v>1589.1441097862369</v>
      </c>
      <c r="T28" s="217">
        <v>1010.474798135474</v>
      </c>
      <c r="U28" s="162">
        <v>7.2799305969977119</v>
      </c>
      <c r="V28" s="163">
        <v>1709.2795610999781</v>
      </c>
      <c r="W28" s="217">
        <v>1037.1937931059626</v>
      </c>
      <c r="X28" s="162">
        <v>2.6442020147153102</v>
      </c>
      <c r="Y28" s="163">
        <v>234.82291459407853</v>
      </c>
      <c r="Z28" s="217">
        <v>1055.5375322420482</v>
      </c>
      <c r="AA28" s="162">
        <v>1.7685932231770993</v>
      </c>
      <c r="AB28" s="163">
        <v>237.76575538953301</v>
      </c>
      <c r="AC28" s="217">
        <v>1068.8626748619226</v>
      </c>
      <c r="AD28" s="162">
        <v>1.2624034875927856</v>
      </c>
      <c r="AE28" s="163">
        <v>1817.1817565886361</v>
      </c>
      <c r="AF28" s="217">
        <v>1084.3461122532958</v>
      </c>
      <c r="AG28" s="162">
        <v>1.448589959732044</v>
      </c>
      <c r="AH28" s="163">
        <v>1877.4540434677072</v>
      </c>
      <c r="AI28" s="217">
        <v>1084.0971275402844</v>
      </c>
      <c r="AJ28" s="162">
        <v>-2.296173797257408E-2</v>
      </c>
      <c r="AK28" s="163">
        <v>1877.0229473896904</v>
      </c>
    </row>
    <row r="29" spans="1:37" ht="15.75" customHeight="1" x14ac:dyDescent="0.25">
      <c r="A29" s="161" t="s">
        <v>72</v>
      </c>
      <c r="B29" s="217">
        <v>2477.884156599458</v>
      </c>
      <c r="C29" s="162">
        <v>18.909127184550041</v>
      </c>
      <c r="D29" s="163">
        <v>1212.6945181489141</v>
      </c>
      <c r="E29" s="217">
        <v>2631.7870945107693</v>
      </c>
      <c r="F29" s="162">
        <v>6.2110626722163254</v>
      </c>
      <c r="G29" s="163">
        <v>1299.4297720435925</v>
      </c>
      <c r="H29" s="217">
        <v>2749.776644618139</v>
      </c>
      <c r="I29" s="162">
        <v>4.4832482974578589</v>
      </c>
      <c r="J29" s="163">
        <v>1368.4804127762447</v>
      </c>
      <c r="K29" s="217">
        <v>2888.711664265938</v>
      </c>
      <c r="L29" s="162">
        <v>5.0525929049445706</v>
      </c>
      <c r="M29" s="163">
        <v>1436.9533668635713</v>
      </c>
      <c r="N29" s="217">
        <v>3012.7440914133535</v>
      </c>
      <c r="O29" s="162">
        <v>4.2936935756422727</v>
      </c>
      <c r="P29" s="163">
        <v>1501.2363162687216</v>
      </c>
      <c r="Q29" s="217">
        <v>3276.7610689943085</v>
      </c>
      <c r="R29" s="162">
        <v>8.7633389883140715</v>
      </c>
      <c r="S29" s="163">
        <v>1637.3702770362229</v>
      </c>
      <c r="T29" s="217">
        <v>3509.5103453060206</v>
      </c>
      <c r="U29" s="162">
        <v>7.1030286130427749</v>
      </c>
      <c r="V29" s="163">
        <v>1752.2319586325793</v>
      </c>
      <c r="W29" s="217">
        <v>3450.7027898200072</v>
      </c>
      <c r="X29" s="162">
        <v>-1.6756626907986933</v>
      </c>
      <c r="Y29" s="163">
        <v>781.24656345747053</v>
      </c>
      <c r="Z29" s="217">
        <v>3528.9670928409614</v>
      </c>
      <c r="AA29" s="162">
        <v>2.2680685004760028</v>
      </c>
      <c r="AB29" s="163">
        <v>794.91965083599382</v>
      </c>
      <c r="AC29" s="217">
        <v>3652.9866668700588</v>
      </c>
      <c r="AD29" s="162">
        <v>3.5143307026208799</v>
      </c>
      <c r="AE29" s="163">
        <v>1817.0781430368838</v>
      </c>
      <c r="AF29" s="217">
        <v>3565.136630767548</v>
      </c>
      <c r="AG29" s="162">
        <v>-2.4048824732717184</v>
      </c>
      <c r="AH29" s="163">
        <v>1820.4165968488585</v>
      </c>
      <c r="AI29" s="217">
        <v>3580.8845363366731</v>
      </c>
      <c r="AJ29" s="162">
        <v>0.44171955243506933</v>
      </c>
      <c r="AK29" s="163">
        <v>1828.4577328929131</v>
      </c>
    </row>
    <row r="30" spans="1:37" ht="15.75" customHeight="1" x14ac:dyDescent="0.25">
      <c r="A30" s="161" t="s">
        <v>73</v>
      </c>
      <c r="B30" s="217">
        <v>6024.9109665361739</v>
      </c>
      <c r="C30" s="162">
        <v>15.284578982284685</v>
      </c>
      <c r="D30" s="163">
        <v>1186.7770336116323</v>
      </c>
      <c r="E30" s="217">
        <v>6522.8503259757535</v>
      </c>
      <c r="F30" s="162">
        <v>8.2646758135556926</v>
      </c>
      <c r="G30" s="163">
        <v>1298.2315793322191</v>
      </c>
      <c r="H30" s="217">
        <v>6710.5262924857379</v>
      </c>
      <c r="I30" s="162">
        <v>2.8772079249252118</v>
      </c>
      <c r="J30" s="163">
        <v>1345.4168675749968</v>
      </c>
      <c r="K30" s="217">
        <v>7055.6711913665868</v>
      </c>
      <c r="L30" s="162">
        <v>5.1433357658896668</v>
      </c>
      <c r="M30" s="163">
        <v>1408.831643834634</v>
      </c>
      <c r="N30" s="217">
        <v>7566.2598679988541</v>
      </c>
      <c r="O30" s="162">
        <v>7.2365713024868636</v>
      </c>
      <c r="P30" s="163">
        <v>1508.681573640584</v>
      </c>
      <c r="Q30" s="217">
        <v>8680.4779158850542</v>
      </c>
      <c r="R30" s="162">
        <v>14.72614035633026</v>
      </c>
      <c r="S30" s="163">
        <v>1730.2000993584568</v>
      </c>
      <c r="T30" s="217">
        <v>8097.345719616862</v>
      </c>
      <c r="U30" s="162">
        <v>-6.7177429851077104</v>
      </c>
      <c r="V30" s="163">
        <v>1611.9664074764141</v>
      </c>
      <c r="W30" s="217">
        <v>8323.6630377986439</v>
      </c>
      <c r="X30" s="162">
        <v>2.7949568416413184</v>
      </c>
      <c r="Y30" s="163">
        <v>1884.495286827457</v>
      </c>
      <c r="Z30" s="217">
        <v>8518.0381099823535</v>
      </c>
      <c r="AA30" s="162">
        <v>2.3352107275490557</v>
      </c>
      <c r="AB30" s="163">
        <v>1918.7359082863552</v>
      </c>
      <c r="AC30" s="217">
        <v>8778.7931284171736</v>
      </c>
      <c r="AD30" s="162">
        <v>3.0612098122599307</v>
      </c>
      <c r="AE30" s="163">
        <v>1739.3964709604045</v>
      </c>
      <c r="AF30" s="217">
        <v>8991.7173086852927</v>
      </c>
      <c r="AG30" s="162">
        <v>2.4254379520446618</v>
      </c>
      <c r="AH30" s="163">
        <v>1798.3959748995255</v>
      </c>
      <c r="AI30" s="217">
        <v>8984.2375013689925</v>
      </c>
      <c r="AJ30" s="162">
        <v>-8.3185525740174598E-2</v>
      </c>
      <c r="AK30" s="163">
        <v>1796.8999697529155</v>
      </c>
    </row>
    <row r="31" spans="1:37" ht="15.75" customHeight="1" x14ac:dyDescent="0.25">
      <c r="A31" s="161" t="s">
        <v>74</v>
      </c>
      <c r="B31" s="217">
        <v>2051.2011208229851</v>
      </c>
      <c r="C31" s="162">
        <v>17.980997237960043</v>
      </c>
      <c r="D31" s="163">
        <v>1244.6276439360752</v>
      </c>
      <c r="E31" s="217">
        <v>2114.3250641541949</v>
      </c>
      <c r="F31" s="162">
        <v>3.0774136524400482</v>
      </c>
      <c r="G31" s="163">
        <v>1286.9923365449599</v>
      </c>
      <c r="H31" s="217">
        <v>2205.0093141816506</v>
      </c>
      <c r="I31" s="162">
        <v>4.2890401085857883</v>
      </c>
      <c r="J31" s="163">
        <v>1344.2162454898235</v>
      </c>
      <c r="K31" s="217">
        <v>2278.1365616118769</v>
      </c>
      <c r="L31" s="162">
        <v>3.3164144459573963</v>
      </c>
      <c r="M31" s="163">
        <v>1383.5616022188356</v>
      </c>
      <c r="N31" s="217">
        <v>2461.0387339416511</v>
      </c>
      <c r="O31" s="162">
        <v>8.0285868464515264</v>
      </c>
      <c r="P31" s="163">
        <v>1488.9532623303483</v>
      </c>
      <c r="Q31" s="217">
        <v>2588.5246795552011</v>
      </c>
      <c r="R31" s="162">
        <v>5.1801681889567774</v>
      </c>
      <c r="S31" s="163">
        <v>1561.6476504954278</v>
      </c>
      <c r="T31" s="217">
        <v>2773.5140000000001</v>
      </c>
      <c r="U31" s="162">
        <v>7.1465156158598653</v>
      </c>
      <c r="V31" s="163">
        <v>1668.2489940031157</v>
      </c>
      <c r="W31" s="217">
        <v>2822.000870333748</v>
      </c>
      <c r="X31" s="162">
        <v>1.7482107656117079</v>
      </c>
      <c r="Y31" s="163">
        <v>638.90709119495921</v>
      </c>
      <c r="Z31" s="217">
        <v>2915.2429999999995</v>
      </c>
      <c r="AA31" s="162">
        <v>3.3041141356991868</v>
      </c>
      <c r="AB31" s="163">
        <v>656.67485320654725</v>
      </c>
      <c r="AC31" s="217">
        <v>3092.7499999999995</v>
      </c>
      <c r="AD31" s="162">
        <v>6.0889263776638893</v>
      </c>
      <c r="AE31" s="163">
        <v>1847.6224499793295</v>
      </c>
      <c r="AF31" s="217">
        <v>3164.0669999999996</v>
      </c>
      <c r="AG31" s="162">
        <v>2.3059413143642393</v>
      </c>
      <c r="AH31" s="163">
        <v>1931.8464617552563</v>
      </c>
      <c r="AI31" s="217">
        <v>3139.5118946574557</v>
      </c>
      <c r="AJ31" s="162">
        <v>-0.77606148487196436</v>
      </c>
      <c r="AK31" s="163">
        <v>1916.8541454187121</v>
      </c>
    </row>
    <row r="32" spans="1:37" ht="15.75" customHeight="1" x14ac:dyDescent="0.25">
      <c r="A32" s="355"/>
      <c r="B32" s="340"/>
      <c r="C32" s="162"/>
      <c r="D32" s="163"/>
      <c r="E32" s="340"/>
      <c r="F32" s="162"/>
      <c r="G32" s="163"/>
      <c r="H32" s="340"/>
      <c r="I32" s="162"/>
      <c r="J32" s="163"/>
      <c r="K32" s="340"/>
      <c r="L32" s="162"/>
      <c r="M32" s="163"/>
      <c r="N32" s="340"/>
      <c r="O32" s="162"/>
      <c r="P32" s="163"/>
      <c r="Q32" s="340"/>
      <c r="R32" s="162"/>
      <c r="S32" s="163"/>
      <c r="T32" s="340"/>
      <c r="U32" s="162"/>
      <c r="V32" s="163"/>
      <c r="W32" s="340"/>
      <c r="X32" s="162"/>
      <c r="Y32" s="163"/>
      <c r="Z32" s="340"/>
      <c r="AA32" s="162"/>
      <c r="AB32" s="163"/>
      <c r="AC32" s="340"/>
      <c r="AD32" s="162"/>
      <c r="AE32" s="163"/>
      <c r="AF32" s="340"/>
      <c r="AG32" s="162"/>
      <c r="AH32" s="163">
        <v>0</v>
      </c>
      <c r="AI32" s="340">
        <v>0</v>
      </c>
      <c r="AJ32" s="162"/>
      <c r="AK32" s="163"/>
    </row>
    <row r="33" spans="1:37" ht="15.75" customHeight="1" x14ac:dyDescent="0.25">
      <c r="A33" s="356" t="s">
        <v>75</v>
      </c>
      <c r="B33" s="169">
        <v>73166.455335496648</v>
      </c>
      <c r="C33" s="170">
        <v>10.131523750208746</v>
      </c>
      <c r="D33" s="171">
        <v>1264.8923627744707</v>
      </c>
      <c r="E33" s="169">
        <v>78134.402634423051</v>
      </c>
      <c r="F33" s="170">
        <v>6.7899248038550351</v>
      </c>
      <c r="G33" s="171">
        <v>1356.9111709753283</v>
      </c>
      <c r="H33" s="169">
        <v>81418.518934844338</v>
      </c>
      <c r="I33" s="170">
        <v>4.2031629982340579</v>
      </c>
      <c r="J33" s="171">
        <v>1413.4015074689844</v>
      </c>
      <c r="K33" s="169">
        <v>86220.851445820008</v>
      </c>
      <c r="L33" s="170">
        <v>5.8983294879372163</v>
      </c>
      <c r="M33" s="171">
        <v>1482.0865421325179</v>
      </c>
      <c r="N33" s="169">
        <v>92886.46513643887</v>
      </c>
      <c r="O33" s="170">
        <v>7.7308604343897507</v>
      </c>
      <c r="P33" s="171">
        <v>1584.9026136163054</v>
      </c>
      <c r="Q33" s="169">
        <v>97794.446376617212</v>
      </c>
      <c r="R33" s="170">
        <v>5.2838497330791059</v>
      </c>
      <c r="S33" s="171">
        <v>1659.1779659616295</v>
      </c>
      <c r="T33" s="169">
        <v>101866.23217792217</v>
      </c>
      <c r="U33" s="170">
        <v>4.1636165980469473</v>
      </c>
      <c r="V33" s="171">
        <v>1715.6332811133345</v>
      </c>
      <c r="W33" s="169">
        <v>105034.31551182638</v>
      </c>
      <c r="X33" s="170">
        <v>3.1100427159912609</v>
      </c>
      <c r="Y33" s="171">
        <v>1755.4819203542411</v>
      </c>
      <c r="Z33" s="169">
        <v>108361.80681400489</v>
      </c>
      <c r="AA33" s="170">
        <v>3.1680039860914242</v>
      </c>
      <c r="AB33" s="171">
        <v>1800.2482263340937</v>
      </c>
      <c r="AC33" s="169">
        <v>110671.32494526144</v>
      </c>
      <c r="AD33" s="170">
        <v>2.1313027155598037</v>
      </c>
      <c r="AE33" s="171">
        <v>1829.7804259232332</v>
      </c>
      <c r="AF33" s="169">
        <v>113153.76229629522</v>
      </c>
      <c r="AG33" s="170">
        <v>2.2430718637023643</v>
      </c>
      <c r="AH33" s="171">
        <v>1905.1312916139316</v>
      </c>
      <c r="AI33" s="169">
        <v>113669.27768074119</v>
      </c>
      <c r="AJ33" s="170">
        <v>0.45558837283384745</v>
      </c>
      <c r="AK33" s="171">
        <v>1913.8108482657437</v>
      </c>
    </row>
    <row r="34" spans="1:37" ht="85.5" customHeight="1" x14ac:dyDescent="0.25">
      <c r="A34" s="766" t="s">
        <v>179</v>
      </c>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6"/>
    </row>
    <row r="35" spans="1:37" x14ac:dyDescent="0.25">
      <c r="A35" s="357" t="s">
        <v>180</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176"/>
      <c r="AA35" s="180"/>
      <c r="AB35" s="176"/>
      <c r="AC35" s="176"/>
      <c r="AD35" s="180"/>
    </row>
    <row r="36" spans="1:37" x14ac:dyDescent="0.25">
      <c r="A36" s="358" t="s">
        <v>181</v>
      </c>
      <c r="B36" s="358"/>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176"/>
      <c r="AA36" s="180"/>
      <c r="AB36" s="176"/>
      <c r="AC36" s="176"/>
      <c r="AD36" s="180"/>
    </row>
    <row r="37" spans="1:37" x14ac:dyDescent="0.25">
      <c r="A37" s="357" t="s">
        <v>182</v>
      </c>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176"/>
      <c r="AA37" s="180"/>
      <c r="AB37" s="176"/>
      <c r="AC37" s="176"/>
      <c r="AD37" s="180"/>
    </row>
    <row r="38" spans="1:37" ht="57" customHeight="1" x14ac:dyDescent="0.25">
      <c r="A38" s="766" t="s">
        <v>78</v>
      </c>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66"/>
    </row>
  </sheetData>
  <mergeCells count="14">
    <mergeCell ref="AC5:AE5"/>
    <mergeCell ref="AF5:AH5"/>
    <mergeCell ref="AI5:AK5"/>
    <mergeCell ref="A34:AK34"/>
    <mergeCell ref="A38:AK38"/>
    <mergeCell ref="W5:Y5"/>
    <mergeCell ref="T5:V5"/>
    <mergeCell ref="Q5:S5"/>
    <mergeCell ref="N5:P5"/>
    <mergeCell ref="K5:M5"/>
    <mergeCell ref="H5:J5"/>
    <mergeCell ref="E5:G5"/>
    <mergeCell ref="B5:D5"/>
    <mergeCell ref="Z5:AB5"/>
  </mergeCells>
  <phoneticPr fontId="48" type="noConversion"/>
  <printOptions horizontalCentered="1" verticalCentered="1" gridLinesSet="0"/>
  <pageMargins left="0" right="0" top="0" bottom="0" header="0" footer="0"/>
  <pageSetup paperSize="9" scale="81"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36"/>
  <sheetViews>
    <sheetView showGridLines="0" zoomScale="75" workbookViewId="0">
      <selection activeCell="B16" sqref="B16"/>
    </sheetView>
  </sheetViews>
  <sheetFormatPr defaultColWidth="12.5703125" defaultRowHeight="15.75" x14ac:dyDescent="0.25"/>
  <cols>
    <col min="1" max="1" width="16.42578125" style="359" customWidth="1"/>
    <col min="2" max="2" width="14.42578125" style="359" customWidth="1"/>
    <col min="3" max="3" width="6.5703125" style="359" customWidth="1"/>
    <col min="4" max="4" width="9.140625" style="359" customWidth="1"/>
    <col min="5" max="5" width="14.42578125" style="359" customWidth="1"/>
    <col min="6" max="6" width="9.28515625" style="359" bestFit="1" customWidth="1"/>
    <col min="7" max="7" width="9.140625" style="359" customWidth="1"/>
    <col min="8" max="8" width="14.140625" style="359" customWidth="1"/>
    <col min="9" max="9" width="8" style="359" bestFit="1" customWidth="1"/>
    <col min="10" max="10" width="10" style="359" bestFit="1" customWidth="1"/>
    <col min="11" max="89" width="12.5703125" style="359" customWidth="1"/>
    <col min="90" max="16384" width="12.5703125" style="359"/>
  </cols>
  <sheetData>
    <row r="1" spans="1:15" x14ac:dyDescent="0.25">
      <c r="A1" s="328">
        <f ca="1">NOW()</f>
        <v>41722.449282060188</v>
      </c>
    </row>
    <row r="2" spans="1:15" ht="94.5" customHeight="1" x14ac:dyDescent="0.25">
      <c r="A2" s="767" t="s">
        <v>183</v>
      </c>
      <c r="B2" s="767"/>
      <c r="C2" s="767"/>
      <c r="D2" s="767"/>
      <c r="E2" s="767"/>
      <c r="F2" s="767"/>
      <c r="G2" s="767"/>
      <c r="H2" s="767"/>
      <c r="I2" s="767"/>
      <c r="J2" s="767"/>
      <c r="K2" s="767"/>
      <c r="L2" s="767"/>
      <c r="M2" s="767"/>
    </row>
    <row r="3" spans="1:15" x14ac:dyDescent="0.25">
      <c r="A3" s="767"/>
      <c r="B3" s="767"/>
      <c r="C3" s="767"/>
      <c r="D3" s="767"/>
      <c r="E3" s="767"/>
      <c r="F3" s="767"/>
      <c r="G3" s="767"/>
      <c r="H3" s="767"/>
      <c r="I3" s="767"/>
      <c r="J3" s="767"/>
      <c r="K3" s="767"/>
      <c r="L3" s="767"/>
      <c r="M3" s="767"/>
    </row>
    <row r="4" spans="1:15" ht="58.5" customHeight="1" x14ac:dyDescent="0.45">
      <c r="A4" s="767"/>
      <c r="B4" s="767"/>
      <c r="C4" s="767"/>
      <c r="D4" s="767"/>
      <c r="E4" s="767"/>
      <c r="F4" s="767"/>
      <c r="G4" s="767"/>
      <c r="H4" s="767"/>
      <c r="I4" s="767"/>
      <c r="J4" s="767"/>
      <c r="K4" s="767"/>
      <c r="L4" s="767"/>
      <c r="M4" s="767"/>
      <c r="N4" s="360"/>
      <c r="O4" s="360"/>
    </row>
    <row r="5" spans="1:15" x14ac:dyDescent="0.25">
      <c r="L5" s="359" t="s">
        <v>3</v>
      </c>
    </row>
    <row r="6" spans="1:15" x14ac:dyDescent="0.25">
      <c r="A6" s="361"/>
      <c r="B6" s="732" t="s">
        <v>11</v>
      </c>
      <c r="C6" s="733" t="s">
        <v>184</v>
      </c>
      <c r="D6" s="733"/>
      <c r="E6" s="732" t="s">
        <v>12</v>
      </c>
      <c r="F6" s="733" t="s">
        <v>184</v>
      </c>
      <c r="G6" s="734"/>
      <c r="H6" s="732" t="s">
        <v>13</v>
      </c>
      <c r="I6" s="733" t="s">
        <v>184</v>
      </c>
      <c r="J6" s="734"/>
      <c r="K6" s="732" t="s">
        <v>14</v>
      </c>
      <c r="L6" s="733" t="s">
        <v>184</v>
      </c>
      <c r="M6" s="734"/>
    </row>
    <row r="7" spans="1:15" x14ac:dyDescent="0.25">
      <c r="A7" s="362"/>
      <c r="B7" s="363"/>
      <c r="C7" s="364"/>
      <c r="D7" s="365"/>
      <c r="E7" s="363"/>
      <c r="F7" s="364"/>
      <c r="G7" s="159"/>
      <c r="H7" s="363"/>
      <c r="I7" s="364"/>
      <c r="J7" s="159"/>
      <c r="K7" s="363"/>
      <c r="L7" s="364"/>
      <c r="M7" s="159"/>
    </row>
    <row r="8" spans="1:15" x14ac:dyDescent="0.25">
      <c r="A8" s="362"/>
      <c r="B8" s="366" t="s">
        <v>185</v>
      </c>
      <c r="C8" s="367" t="s">
        <v>17</v>
      </c>
      <c r="D8" s="368" t="s">
        <v>18</v>
      </c>
      <c r="E8" s="366" t="s">
        <v>185</v>
      </c>
      <c r="F8" s="367" t="s">
        <v>17</v>
      </c>
      <c r="G8" s="150" t="s">
        <v>18</v>
      </c>
      <c r="H8" s="366" t="s">
        <v>185</v>
      </c>
      <c r="I8" s="367" t="s">
        <v>17</v>
      </c>
      <c r="J8" s="150" t="s">
        <v>18</v>
      </c>
      <c r="K8" s="366" t="s">
        <v>185</v>
      </c>
      <c r="L8" s="367" t="s">
        <v>17</v>
      </c>
      <c r="M8" s="150" t="s">
        <v>18</v>
      </c>
    </row>
    <row r="9" spans="1:15" x14ac:dyDescent="0.25">
      <c r="A9" s="362"/>
      <c r="B9" s="369"/>
      <c r="C9" s="367" t="s">
        <v>19</v>
      </c>
      <c r="D9" s="368" t="s">
        <v>20</v>
      </c>
      <c r="E9" s="369"/>
      <c r="F9" s="367" t="s">
        <v>19</v>
      </c>
      <c r="G9" s="150" t="s">
        <v>20</v>
      </c>
      <c r="H9" s="369"/>
      <c r="I9" s="367" t="s">
        <v>19</v>
      </c>
      <c r="J9" s="150" t="s">
        <v>20</v>
      </c>
      <c r="K9" s="369"/>
      <c r="L9" s="367" t="s">
        <v>19</v>
      </c>
      <c r="M9" s="150" t="s">
        <v>20</v>
      </c>
    </row>
    <row r="10" spans="1:15" x14ac:dyDescent="0.25">
      <c r="A10" s="362"/>
      <c r="B10" s="370"/>
      <c r="C10" s="371" t="s">
        <v>21</v>
      </c>
      <c r="D10" s="372"/>
      <c r="E10" s="369"/>
      <c r="F10" s="371" t="s">
        <v>21</v>
      </c>
      <c r="G10" s="373"/>
      <c r="H10" s="369"/>
      <c r="I10" s="371" t="s">
        <v>21</v>
      </c>
      <c r="J10" s="150"/>
      <c r="K10" s="369"/>
      <c r="L10" s="367" t="s">
        <v>21</v>
      </c>
      <c r="M10" s="150"/>
    </row>
    <row r="11" spans="1:15" x14ac:dyDescent="0.25">
      <c r="A11" s="156" t="s">
        <v>54</v>
      </c>
      <c r="B11" s="374">
        <v>3255.5875942899997</v>
      </c>
      <c r="C11" s="158">
        <v>-0.25409228449059484</v>
      </c>
      <c r="D11" s="365">
        <v>733.33938391463175</v>
      </c>
      <c r="E11" s="374">
        <v>3071.7500232373686</v>
      </c>
      <c r="F11" s="158">
        <v>-5.6468322761477916</v>
      </c>
      <c r="G11" s="159">
        <v>690.00443715189374</v>
      </c>
      <c r="H11" s="374">
        <v>3089.3145061818395</v>
      </c>
      <c r="I11" s="158">
        <v>0.57180704196624077</v>
      </c>
      <c r="J11" s="159">
        <v>708.9383704480681</v>
      </c>
      <c r="K11" s="374">
        <v>3196.1855942900002</v>
      </c>
      <c r="L11" s="158">
        <v>3.4593787034083898</v>
      </c>
      <c r="M11" s="159">
        <v>733.46323345563894</v>
      </c>
    </row>
    <row r="12" spans="1:15" x14ac:dyDescent="0.25">
      <c r="A12" s="161" t="s">
        <v>55</v>
      </c>
      <c r="B12" s="375">
        <v>102.5968</v>
      </c>
      <c r="C12" s="162">
        <v>3.1746587044942065</v>
      </c>
      <c r="D12" s="376">
        <v>804.895423093217</v>
      </c>
      <c r="E12" s="375">
        <v>98.715805789473677</v>
      </c>
      <c r="F12" s="162">
        <v>-3.7827634102879668</v>
      </c>
      <c r="G12" s="163">
        <v>770.92813467975816</v>
      </c>
      <c r="H12" s="375">
        <v>115.72935849001745</v>
      </c>
      <c r="I12" s="162">
        <v>17.234882058125255</v>
      </c>
      <c r="J12" s="163">
        <v>913.98956318130979</v>
      </c>
      <c r="K12" s="375">
        <v>114.148</v>
      </c>
      <c r="L12" s="162">
        <v>-1.3664281135316714</v>
      </c>
      <c r="M12" s="163">
        <v>901.50055283525512</v>
      </c>
    </row>
    <row r="13" spans="1:15" x14ac:dyDescent="0.25">
      <c r="A13" s="161" t="s">
        <v>56</v>
      </c>
      <c r="B13" s="375">
        <v>10035.428663719998</v>
      </c>
      <c r="C13" s="162">
        <v>3.6000369376937167</v>
      </c>
      <c r="D13" s="376">
        <v>1025.6550665165364</v>
      </c>
      <c r="E13" s="375">
        <v>9181.3021268778939</v>
      </c>
      <c r="F13" s="162">
        <v>-8.5111116372132258</v>
      </c>
      <c r="G13" s="163">
        <v>930.04143941060897</v>
      </c>
      <c r="H13" s="375">
        <v>9273.8086800312994</v>
      </c>
      <c r="I13" s="162">
        <v>1.0075537421058862</v>
      </c>
      <c r="J13" s="163">
        <v>955.97592425175606</v>
      </c>
      <c r="K13" s="375">
        <v>9692.8406637200005</v>
      </c>
      <c r="L13" s="162">
        <v>4.5184454213615162</v>
      </c>
      <c r="M13" s="163">
        <v>999.17117463042803</v>
      </c>
    </row>
    <row r="14" spans="1:15" x14ac:dyDescent="0.25">
      <c r="A14" s="161" t="s">
        <v>57</v>
      </c>
      <c r="B14" s="375">
        <v>396.02289999999999</v>
      </c>
      <c r="C14" s="162">
        <v>-7.3785116522724543</v>
      </c>
      <c r="D14" s="376">
        <v>790.23458233728286</v>
      </c>
      <c r="E14" s="375">
        <v>432.33964157894735</v>
      </c>
      <c r="F14" s="162">
        <v>9.1703640317131558</v>
      </c>
      <c r="G14" s="163">
        <v>855.19347710979287</v>
      </c>
      <c r="H14" s="375">
        <v>473.85728708082962</v>
      </c>
      <c r="I14" s="162">
        <v>9.6030161264545857</v>
      </c>
      <c r="J14" s="163">
        <v>938.87413530364017</v>
      </c>
      <c r="K14" s="375">
        <v>503.262</v>
      </c>
      <c r="L14" s="162">
        <v>6.2053942655005709</v>
      </c>
      <c r="M14" s="163">
        <v>997.13497705604027</v>
      </c>
    </row>
    <row r="15" spans="1:15" x14ac:dyDescent="0.25">
      <c r="A15" s="161" t="s">
        <v>58</v>
      </c>
      <c r="B15" s="375">
        <v>341.85079999999999</v>
      </c>
      <c r="C15" s="162">
        <v>-10.976488059222575</v>
      </c>
      <c r="D15" s="376">
        <v>654.49414431576463</v>
      </c>
      <c r="E15" s="375">
        <v>367.34912210526318</v>
      </c>
      <c r="F15" s="162">
        <v>7.4589037396616265</v>
      </c>
      <c r="G15" s="163">
        <v>696.86938643717087</v>
      </c>
      <c r="H15" s="375">
        <v>426.03207844543516</v>
      </c>
      <c r="I15" s="162">
        <v>15.974709835663223</v>
      </c>
      <c r="J15" s="163">
        <v>811.67983822006909</v>
      </c>
      <c r="K15" s="375">
        <v>447.00299999999999</v>
      </c>
      <c r="L15" s="162">
        <v>4.9223808758923573</v>
      </c>
      <c r="M15" s="163">
        <v>851.63381135008763</v>
      </c>
    </row>
    <row r="16" spans="1:15" x14ac:dyDescent="0.25">
      <c r="A16" s="161" t="s">
        <v>59</v>
      </c>
      <c r="B16" s="375">
        <v>4027.4623533399999</v>
      </c>
      <c r="C16" s="162">
        <v>5.1387231664258053</v>
      </c>
      <c r="D16" s="376">
        <v>822.10004246587005</v>
      </c>
      <c r="E16" s="375">
        <v>3525.7925928136847</v>
      </c>
      <c r="F16" s="162">
        <v>-12.456224702144699</v>
      </c>
      <c r="G16" s="163">
        <v>715.87575125969556</v>
      </c>
      <c r="H16" s="375">
        <v>3650.7656208918515</v>
      </c>
      <c r="I16" s="162">
        <v>3.544537144155572</v>
      </c>
      <c r="J16" s="163">
        <v>752.1680293625717</v>
      </c>
      <c r="K16" s="375">
        <v>3705.8973533400003</v>
      </c>
      <c r="L16" s="162">
        <v>1.5101416572088946</v>
      </c>
      <c r="M16" s="163">
        <v>763.52683210618306</v>
      </c>
    </row>
    <row r="17" spans="1:13" x14ac:dyDescent="0.25">
      <c r="A17" s="161" t="s">
        <v>60</v>
      </c>
      <c r="B17" s="375">
        <v>872.84190000000001</v>
      </c>
      <c r="C17" s="162">
        <v>-3.1939141909331843</v>
      </c>
      <c r="D17" s="376">
        <v>708.18355742924177</v>
      </c>
      <c r="E17" s="375">
        <v>920.48343368421035</v>
      </c>
      <c r="F17" s="162">
        <v>5.4582088330326881</v>
      </c>
      <c r="G17" s="163">
        <v>745.36451343883641</v>
      </c>
      <c r="H17" s="375">
        <v>969.74775377011053</v>
      </c>
      <c r="I17" s="162">
        <v>5.3520050750637687</v>
      </c>
      <c r="J17" s="163">
        <v>796.32425706622757</v>
      </c>
      <c r="K17" s="375">
        <v>985.74599999999998</v>
      </c>
      <c r="L17" s="162">
        <v>1.6497327441793701</v>
      </c>
      <c r="M17" s="163">
        <v>809.46147908489218</v>
      </c>
    </row>
    <row r="18" spans="1:13" x14ac:dyDescent="0.25">
      <c r="A18" s="161" t="s">
        <v>61</v>
      </c>
      <c r="B18" s="375">
        <v>964.97468048999997</v>
      </c>
      <c r="C18" s="162">
        <v>-3.0561000986607243</v>
      </c>
      <c r="D18" s="376">
        <v>597.31336902245403</v>
      </c>
      <c r="E18" s="375">
        <v>954.99540417421053</v>
      </c>
      <c r="F18" s="162">
        <v>-1.0341490318401001</v>
      </c>
      <c r="G18" s="163">
        <v>590.82101264994742</v>
      </c>
      <c r="H18" s="375">
        <v>1001.4677573362881</v>
      </c>
      <c r="I18" s="162">
        <v>4.8662384089965762</v>
      </c>
      <c r="J18" s="163">
        <v>638.96052949380328</v>
      </c>
      <c r="K18" s="375">
        <v>1070.3846804899999</v>
      </c>
      <c r="L18" s="162">
        <v>6.8815918085089089</v>
      </c>
      <c r="M18" s="163">
        <v>682.93118495105398</v>
      </c>
    </row>
    <row r="19" spans="1:13" x14ac:dyDescent="0.25">
      <c r="A19" s="161" t="s">
        <v>62</v>
      </c>
      <c r="B19" s="375">
        <v>3529.3714221799996</v>
      </c>
      <c r="C19" s="162">
        <v>-1.8187762651437234</v>
      </c>
      <c r="D19" s="376">
        <v>808.23313095204821</v>
      </c>
      <c r="E19" s="375">
        <v>3456.3093300747369</v>
      </c>
      <c r="F19" s="162">
        <v>-2.0701162718695736</v>
      </c>
      <c r="G19" s="163">
        <v>783.03444229302011</v>
      </c>
      <c r="H19" s="375">
        <v>3472.5758223156854</v>
      </c>
      <c r="I19" s="162">
        <v>0.47063184129404301</v>
      </c>
      <c r="J19" s="163">
        <v>799.90413391466154</v>
      </c>
      <c r="K19" s="375">
        <v>3658.9354221799999</v>
      </c>
      <c r="L19" s="162">
        <v>5.3666099575628765</v>
      </c>
      <c r="M19" s="163">
        <v>842.83186881628285</v>
      </c>
    </row>
    <row r="20" spans="1:13" x14ac:dyDescent="0.25">
      <c r="A20" s="161" t="s">
        <v>63</v>
      </c>
      <c r="B20" s="375">
        <v>2529.0039479300003</v>
      </c>
      <c r="C20" s="162">
        <v>-0.75805503297144594</v>
      </c>
      <c r="D20" s="376">
        <v>680.0273268729494</v>
      </c>
      <c r="E20" s="375">
        <v>2484.885837403684</v>
      </c>
      <c r="F20" s="162">
        <v>-1.7444856328685105</v>
      </c>
      <c r="G20" s="163">
        <v>664.41295213003843</v>
      </c>
      <c r="H20" s="375">
        <v>2564.700842405673</v>
      </c>
      <c r="I20" s="162">
        <v>3.2120189909965102</v>
      </c>
      <c r="J20" s="163">
        <v>699.25154791336263</v>
      </c>
      <c r="K20" s="375">
        <v>2703.3369479300004</v>
      </c>
      <c r="L20" s="162">
        <v>5.4055468471046941</v>
      </c>
      <c r="M20" s="163">
        <v>737.04991791492409</v>
      </c>
    </row>
    <row r="21" spans="1:13" x14ac:dyDescent="0.25">
      <c r="A21" s="161" t="s">
        <v>64</v>
      </c>
      <c r="B21" s="375">
        <v>439.13725830999999</v>
      </c>
      <c r="C21" s="162">
        <v>-3.2793465089754386</v>
      </c>
      <c r="D21" s="376">
        <v>489.28615330705304</v>
      </c>
      <c r="E21" s="375">
        <v>442.90862673105261</v>
      </c>
      <c r="F21" s="162">
        <v>0.85881312725924375</v>
      </c>
      <c r="G21" s="163">
        <v>490.13944381605529</v>
      </c>
      <c r="H21" s="375">
        <v>467.51409227006985</v>
      </c>
      <c r="I21" s="162">
        <v>5.5554270235423573</v>
      </c>
      <c r="J21" s="163">
        <v>529.33214706506328</v>
      </c>
      <c r="K21" s="375">
        <v>491.78025831000002</v>
      </c>
      <c r="L21" s="162">
        <v>5.1904672909650564</v>
      </c>
      <c r="M21" s="163">
        <v>556.80695901903846</v>
      </c>
    </row>
    <row r="22" spans="1:13" x14ac:dyDescent="0.25">
      <c r="A22" s="161" t="s">
        <v>65</v>
      </c>
      <c r="B22" s="375">
        <v>877.91365489999998</v>
      </c>
      <c r="C22" s="162">
        <v>-7.4430577445324415</v>
      </c>
      <c r="D22" s="376">
        <v>561.12495199928412</v>
      </c>
      <c r="E22" s="375">
        <v>888.48691016315786</v>
      </c>
      <c r="F22" s="162">
        <v>1.2043616367218068</v>
      </c>
      <c r="G22" s="163">
        <v>568.65382274966112</v>
      </c>
      <c r="H22" s="375">
        <v>922.30236164549331</v>
      </c>
      <c r="I22" s="162">
        <v>3.8059594458319848</v>
      </c>
      <c r="J22" s="163">
        <v>598.63019744782423</v>
      </c>
      <c r="K22" s="375">
        <v>960.82565490000002</v>
      </c>
      <c r="L22" s="162">
        <v>4.1768616081364822</v>
      </c>
      <c r="M22" s="163">
        <v>623.63415233973387</v>
      </c>
    </row>
    <row r="23" spans="1:13" x14ac:dyDescent="0.25">
      <c r="A23" s="161" t="s">
        <v>66</v>
      </c>
      <c r="B23" s="375">
        <v>5624.9378778999999</v>
      </c>
      <c r="C23" s="162">
        <v>16.240536942951973</v>
      </c>
      <c r="D23" s="376">
        <v>994.8090516597224</v>
      </c>
      <c r="E23" s="375">
        <v>4520.7189489526318</v>
      </c>
      <c r="F23" s="162">
        <v>-19.630775537731175</v>
      </c>
      <c r="G23" s="163">
        <v>792.37487620281286</v>
      </c>
      <c r="H23" s="375">
        <v>4587.6745746144788</v>
      </c>
      <c r="I23" s="162">
        <v>1.4810835713943129</v>
      </c>
      <c r="J23" s="163">
        <v>834.11931345265145</v>
      </c>
      <c r="K23" s="375">
        <v>4917.7928778999994</v>
      </c>
      <c r="L23" s="162">
        <v>7.1957654780529374</v>
      </c>
      <c r="M23" s="163">
        <v>894.14058305584945</v>
      </c>
    </row>
    <row r="24" spans="1:13" x14ac:dyDescent="0.25">
      <c r="A24" s="161" t="s">
        <v>67</v>
      </c>
      <c r="B24" s="375">
        <v>553.13002529999994</v>
      </c>
      <c r="C24" s="162">
        <v>-7.796376864598126</v>
      </c>
      <c r="D24" s="376">
        <v>413.77573637385757</v>
      </c>
      <c r="E24" s="375">
        <v>567.56856740526314</v>
      </c>
      <c r="F24" s="162">
        <v>2.6103341790987016</v>
      </c>
      <c r="G24" s="163">
        <v>423.35895861449166</v>
      </c>
      <c r="H24" s="375">
        <v>593.08571165394449</v>
      </c>
      <c r="I24" s="162">
        <v>4.4958698761873546</v>
      </c>
      <c r="J24" s="163">
        <v>453.9792161562201</v>
      </c>
      <c r="K24" s="375">
        <v>610.80102529999999</v>
      </c>
      <c r="L24" s="162">
        <v>2.98697360228973</v>
      </c>
      <c r="M24" s="163">
        <v>467.53945550268827</v>
      </c>
    </row>
    <row r="25" spans="1:13" x14ac:dyDescent="0.25">
      <c r="A25" s="161" t="s">
        <v>68</v>
      </c>
      <c r="B25" s="375">
        <v>52.883922040000009</v>
      </c>
      <c r="C25" s="162">
        <v>-23.507767108834155</v>
      </c>
      <c r="D25" s="376">
        <v>164.99825916034348</v>
      </c>
      <c r="E25" s="375">
        <v>65.650185197894729</v>
      </c>
      <c r="F25" s="162">
        <v>24.140159552157751</v>
      </c>
      <c r="G25" s="163">
        <v>205.15362321805824</v>
      </c>
      <c r="H25" s="375">
        <v>79.014174433874786</v>
      </c>
      <c r="I25" s="162">
        <v>20.356361822431865</v>
      </c>
      <c r="J25" s="163">
        <v>252.32456029594849</v>
      </c>
      <c r="K25" s="375">
        <v>85.161922040000007</v>
      </c>
      <c r="L25" s="162">
        <v>7.7805629814814248</v>
      </c>
      <c r="M25" s="163">
        <v>271.95683162752084</v>
      </c>
    </row>
    <row r="26" spans="1:13" x14ac:dyDescent="0.25">
      <c r="A26" s="161" t="s">
        <v>69</v>
      </c>
      <c r="B26" s="375">
        <v>1672.2087213899999</v>
      </c>
      <c r="C26" s="162">
        <v>-10.270239930040717</v>
      </c>
      <c r="D26" s="376">
        <v>287.3797471700409</v>
      </c>
      <c r="E26" s="375">
        <v>1766.184313495263</v>
      </c>
      <c r="F26" s="162">
        <v>5.6198482224842854</v>
      </c>
      <c r="G26" s="163">
        <v>302.98087894316734</v>
      </c>
      <c r="H26" s="375">
        <v>1919.3616451058365</v>
      </c>
      <c r="I26" s="162">
        <v>8.6727829275890738</v>
      </c>
      <c r="J26" s="163">
        <v>332.96677085270557</v>
      </c>
      <c r="K26" s="375">
        <v>1971.7377213899999</v>
      </c>
      <c r="L26" s="162">
        <v>2.7288279109732523</v>
      </c>
      <c r="M26" s="163">
        <v>342.0528610300006</v>
      </c>
    </row>
    <row r="27" spans="1:13" x14ac:dyDescent="0.25">
      <c r="A27" s="161" t="s">
        <v>70</v>
      </c>
      <c r="B27" s="375">
        <v>1105.37552398</v>
      </c>
      <c r="C27" s="162">
        <v>-14.36540656296911</v>
      </c>
      <c r="D27" s="376">
        <v>270.80132262451349</v>
      </c>
      <c r="E27" s="375">
        <v>1211.2354845063155</v>
      </c>
      <c r="F27" s="162">
        <v>9.5768323279999521</v>
      </c>
      <c r="G27" s="163">
        <v>296.31606753379526</v>
      </c>
      <c r="H27" s="375">
        <v>1331.5061888472223</v>
      </c>
      <c r="I27" s="162">
        <v>9.929588909783936</v>
      </c>
      <c r="J27" s="163">
        <v>328.76111556713619</v>
      </c>
      <c r="K27" s="375">
        <v>1435.2095239800001</v>
      </c>
      <c r="L27" s="162">
        <v>7.7884230656532623</v>
      </c>
      <c r="M27" s="163">
        <v>354.36642212286597</v>
      </c>
    </row>
    <row r="28" spans="1:13" x14ac:dyDescent="0.25">
      <c r="A28" s="161" t="s">
        <v>71</v>
      </c>
      <c r="B28" s="375">
        <v>89.092499259999997</v>
      </c>
      <c r="C28" s="162">
        <v>-19.27909734901538</v>
      </c>
      <c r="D28" s="376">
        <v>151.07080961101502</v>
      </c>
      <c r="E28" s="375">
        <v>99.361101891578926</v>
      </c>
      <c r="F28" s="162">
        <v>11.525776823941047</v>
      </c>
      <c r="G28" s="163">
        <v>168.92458303424854</v>
      </c>
      <c r="H28" s="375">
        <v>111.98278946158946</v>
      </c>
      <c r="I28" s="162">
        <v>12.7028458116166</v>
      </c>
      <c r="J28" s="163">
        <v>193.88877637654392</v>
      </c>
      <c r="K28" s="375">
        <v>124.72449925999999</v>
      </c>
      <c r="L28" s="162">
        <v>11.37827505429393</v>
      </c>
      <c r="M28" s="163">
        <v>215.94997465207197</v>
      </c>
    </row>
    <row r="29" spans="1:13" x14ac:dyDescent="0.25">
      <c r="A29" s="161" t="s">
        <v>72</v>
      </c>
      <c r="B29" s="375">
        <v>249.20523918999999</v>
      </c>
      <c r="C29" s="162">
        <v>-27.070028912928763</v>
      </c>
      <c r="D29" s="376">
        <v>124.04318483141033</v>
      </c>
      <c r="E29" s="375">
        <v>244.50633919000001</v>
      </c>
      <c r="F29" s="162">
        <v>-1.8855542585191909</v>
      </c>
      <c r="G29" s="163">
        <v>121.62298012349014</v>
      </c>
      <c r="H29" s="375">
        <v>303.53167140554552</v>
      </c>
      <c r="I29" s="162">
        <v>24.140614272449742</v>
      </c>
      <c r="J29" s="163">
        <v>154.98819527064472</v>
      </c>
      <c r="K29" s="375">
        <v>334.33223919</v>
      </c>
      <c r="L29" s="162">
        <v>10.147398339628998</v>
      </c>
      <c r="M29" s="163">
        <v>170.71546482415908</v>
      </c>
    </row>
    <row r="30" spans="1:13" x14ac:dyDescent="0.25">
      <c r="A30" s="161" t="s">
        <v>73</v>
      </c>
      <c r="B30" s="375">
        <v>1805.1045999999999</v>
      </c>
      <c r="C30" s="162">
        <v>-4.4357745324861764</v>
      </c>
      <c r="D30" s="376">
        <v>358.12753601105948</v>
      </c>
      <c r="E30" s="375">
        <v>1840.9482255263156</v>
      </c>
      <c r="F30" s="162">
        <v>1.9856813575410364</v>
      </c>
      <c r="G30" s="163">
        <v>364.75843545462851</v>
      </c>
      <c r="H30" s="375">
        <v>2000.6186480858694</v>
      </c>
      <c r="I30" s="162">
        <v>8.6732706735359191</v>
      </c>
      <c r="J30" s="163">
        <v>400.13541357125013</v>
      </c>
      <c r="K30" s="375">
        <v>2047.6981000000001</v>
      </c>
      <c r="L30" s="162">
        <v>2.3532446805479328</v>
      </c>
      <c r="M30" s="163">
        <v>409.55157890610406</v>
      </c>
    </row>
    <row r="31" spans="1:13" x14ac:dyDescent="0.25">
      <c r="A31" s="161" t="s">
        <v>74</v>
      </c>
      <c r="B31" s="375">
        <v>710.72069999999997</v>
      </c>
      <c r="C31" s="162">
        <v>-5.1345131156761212</v>
      </c>
      <c r="D31" s="376">
        <v>425.14770865398935</v>
      </c>
      <c r="E31" s="375">
        <v>732.34182052631581</v>
      </c>
      <c r="F31" s="162">
        <v>3.0421402565474525</v>
      </c>
      <c r="G31" s="163">
        <v>437.5042239635128</v>
      </c>
      <c r="H31" s="375">
        <v>779.32515238321389</v>
      </c>
      <c r="I31" s="162">
        <v>6.4154921294993548</v>
      </c>
      <c r="J31" s="163">
        <v>475.82321682454506</v>
      </c>
      <c r="K31" s="375">
        <v>844.06790000000001</v>
      </c>
      <c r="L31" s="162">
        <v>8.3075398527558981</v>
      </c>
      <c r="M31" s="163">
        <v>515.35242019090924</v>
      </c>
    </row>
    <row r="32" spans="1:13" x14ac:dyDescent="0.25">
      <c r="A32" s="362"/>
      <c r="B32" s="232"/>
      <c r="C32" s="142"/>
      <c r="D32" s="377"/>
      <c r="E32" s="232"/>
      <c r="F32" s="142"/>
      <c r="G32" s="163"/>
      <c r="H32" s="232"/>
      <c r="I32" s="142"/>
      <c r="J32" s="377">
        <v>0</v>
      </c>
      <c r="K32" s="378"/>
      <c r="L32" s="142"/>
      <c r="M32" s="377"/>
    </row>
    <row r="33" spans="1:13" x14ac:dyDescent="0.25">
      <c r="A33" s="379" t="s">
        <v>75</v>
      </c>
      <c r="B33" s="380">
        <v>39234.851084219983</v>
      </c>
      <c r="C33" s="381">
        <v>0.89318693695064311</v>
      </c>
      <c r="D33" s="382">
        <v>651.82072126284118</v>
      </c>
      <c r="E33" s="380">
        <v>36873.833841325242</v>
      </c>
      <c r="F33" s="381">
        <v>-6.0176531263663371</v>
      </c>
      <c r="G33" s="382">
        <v>609.65222405147949</v>
      </c>
      <c r="H33" s="380">
        <v>38133.916716856162</v>
      </c>
      <c r="I33" s="381">
        <v>3.4172819700638764</v>
      </c>
      <c r="J33" s="382">
        <v>642.04774578194406</v>
      </c>
      <c r="K33" s="380">
        <v>39901.871384220009</v>
      </c>
      <c r="L33" s="381">
        <v>4.6361738304797999</v>
      </c>
      <c r="M33" s="382">
        <v>671.81419535107193</v>
      </c>
    </row>
    <row r="34" spans="1:13" x14ac:dyDescent="0.25">
      <c r="A34" s="359" t="s">
        <v>186</v>
      </c>
    </row>
    <row r="36" spans="1:13" ht="63.6" customHeight="1" x14ac:dyDescent="0.25">
      <c r="A36" s="766" t="s">
        <v>78</v>
      </c>
      <c r="B36" s="766"/>
      <c r="C36" s="766"/>
      <c r="D36" s="766"/>
      <c r="E36" s="766"/>
      <c r="F36" s="766"/>
      <c r="G36" s="766"/>
      <c r="H36" s="766"/>
      <c r="I36" s="766"/>
      <c r="J36" s="766"/>
      <c r="K36" s="766"/>
      <c r="L36" s="766"/>
      <c r="M36" s="766"/>
    </row>
  </sheetData>
  <mergeCells count="6">
    <mergeCell ref="A36:M36"/>
    <mergeCell ref="A2:M4"/>
    <mergeCell ref="B6:D6"/>
    <mergeCell ref="E6:G6"/>
    <mergeCell ref="H6:J6"/>
    <mergeCell ref="K6:M6"/>
  </mergeCells>
  <phoneticPr fontId="48" type="noConversion"/>
  <printOptions horizontalCentered="1" verticalCentered="1" gridLinesSet="0"/>
  <pageMargins left="0" right="0" top="0" bottom="0" header="0" footer="0"/>
  <pageSetup paperSize="9" scale="85" orientation="landscape"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M36"/>
  <sheetViews>
    <sheetView showGridLines="0" zoomScale="75" workbookViewId="0">
      <selection activeCell="A36" sqref="A36:AK36"/>
    </sheetView>
  </sheetViews>
  <sheetFormatPr defaultColWidth="12.5703125" defaultRowHeight="15.75" x14ac:dyDescent="0.25"/>
  <cols>
    <col min="1" max="25" width="16.42578125" style="359" customWidth="1"/>
    <col min="26" max="26" width="14.42578125" style="359" customWidth="1"/>
    <col min="27" max="27" width="6.5703125" style="359" customWidth="1"/>
    <col min="28" max="28" width="9.140625" style="359" customWidth="1"/>
    <col min="29" max="29" width="14.42578125" style="359" customWidth="1"/>
    <col min="30" max="30" width="9.28515625" style="359" bestFit="1" customWidth="1"/>
    <col min="31" max="31" width="9.140625" style="359" customWidth="1"/>
    <col min="32" max="32" width="14.140625" style="359" customWidth="1"/>
    <col min="33" max="33" width="8" style="359" bestFit="1" customWidth="1"/>
    <col min="34" max="34" width="10" style="359" bestFit="1" customWidth="1"/>
    <col min="35" max="113" width="12.5703125" style="359" customWidth="1"/>
    <col min="114" max="16384" width="12.5703125" style="359"/>
  </cols>
  <sheetData>
    <row r="1" spans="1:39" x14ac:dyDescent="0.25">
      <c r="A1" s="328">
        <f ca="1">NOW()</f>
        <v>41722.449281944442</v>
      </c>
      <c r="B1" s="328"/>
      <c r="C1" s="328"/>
      <c r="D1" s="328"/>
      <c r="E1" s="328"/>
      <c r="F1" s="328"/>
      <c r="G1" s="328"/>
      <c r="H1" s="328"/>
      <c r="I1" s="328"/>
      <c r="J1" s="328"/>
      <c r="K1" s="328"/>
      <c r="L1" s="328"/>
      <c r="M1" s="328"/>
      <c r="N1" s="328"/>
      <c r="O1" s="328"/>
      <c r="P1" s="328"/>
      <c r="Q1" s="328"/>
      <c r="R1" s="328"/>
      <c r="S1" s="328"/>
      <c r="T1" s="328"/>
      <c r="U1" s="328"/>
      <c r="V1" s="328"/>
      <c r="W1" s="328"/>
      <c r="X1" s="328"/>
      <c r="Y1" s="328"/>
    </row>
    <row r="2" spans="1:39" ht="94.5" customHeight="1" x14ac:dyDescent="0.25">
      <c r="A2" s="767" t="s">
        <v>183</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row>
    <row r="3" spans="1:39" x14ac:dyDescent="0.25">
      <c r="A3" s="767"/>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row>
    <row r="4" spans="1:39" ht="58.5" customHeight="1" x14ac:dyDescent="0.45">
      <c r="A4" s="767"/>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360"/>
      <c r="AM4" s="360"/>
    </row>
    <row r="5" spans="1:39" x14ac:dyDescent="0.25">
      <c r="AJ5" s="359" t="s">
        <v>3</v>
      </c>
    </row>
    <row r="6" spans="1:39" x14ac:dyDescent="0.25">
      <c r="A6" s="361"/>
      <c r="B6" s="732" t="s">
        <v>312</v>
      </c>
      <c r="C6" s="733"/>
      <c r="D6" s="733"/>
      <c r="E6" s="732" t="s">
        <v>4</v>
      </c>
      <c r="F6" s="733" t="s">
        <v>4</v>
      </c>
      <c r="G6" s="733"/>
      <c r="H6" s="732" t="s">
        <v>5</v>
      </c>
      <c r="I6" s="733" t="s">
        <v>4</v>
      </c>
      <c r="J6" s="733"/>
      <c r="K6" s="732" t="s">
        <v>6</v>
      </c>
      <c r="L6" s="733" t="s">
        <v>301</v>
      </c>
      <c r="M6" s="733"/>
      <c r="N6" s="732" t="s">
        <v>7</v>
      </c>
      <c r="O6" s="733"/>
      <c r="P6" s="733"/>
      <c r="Q6" s="732" t="s">
        <v>8</v>
      </c>
      <c r="R6" s="733"/>
      <c r="S6" s="733"/>
      <c r="T6" s="732" t="s">
        <v>9</v>
      </c>
      <c r="U6" s="733"/>
      <c r="V6" s="733"/>
      <c r="W6" s="732" t="s">
        <v>10</v>
      </c>
      <c r="X6" s="733"/>
      <c r="Y6" s="733"/>
      <c r="Z6" s="732" t="s">
        <v>11</v>
      </c>
      <c r="AA6" s="733" t="s">
        <v>184</v>
      </c>
      <c r="AB6" s="733"/>
      <c r="AC6" s="732" t="s">
        <v>12</v>
      </c>
      <c r="AD6" s="733" t="s">
        <v>184</v>
      </c>
      <c r="AE6" s="734"/>
      <c r="AF6" s="732" t="s">
        <v>13</v>
      </c>
      <c r="AG6" s="733" t="s">
        <v>184</v>
      </c>
      <c r="AH6" s="734"/>
      <c r="AI6" s="732" t="s">
        <v>14</v>
      </c>
      <c r="AJ6" s="733" t="s">
        <v>184</v>
      </c>
      <c r="AK6" s="734"/>
    </row>
    <row r="7" spans="1:39" x14ac:dyDescent="0.25">
      <c r="A7" s="362"/>
      <c r="B7" s="363"/>
      <c r="C7" s="364" t="s">
        <v>15</v>
      </c>
      <c r="D7" s="365"/>
      <c r="E7" s="363"/>
      <c r="F7" s="364" t="s">
        <v>15</v>
      </c>
      <c r="G7" s="365"/>
      <c r="H7" s="363"/>
      <c r="I7" s="364" t="s">
        <v>15</v>
      </c>
      <c r="J7" s="365"/>
      <c r="K7" s="363"/>
      <c r="L7" s="364"/>
      <c r="M7" s="365"/>
      <c r="N7" s="363"/>
      <c r="O7" s="364"/>
      <c r="P7" s="365"/>
      <c r="Q7" s="363"/>
      <c r="R7" s="364"/>
      <c r="S7" s="365"/>
      <c r="T7" s="363"/>
      <c r="U7" s="364"/>
      <c r="V7" s="365"/>
      <c r="W7" s="363"/>
      <c r="X7" s="364"/>
      <c r="Y7" s="365"/>
      <c r="Z7" s="363"/>
      <c r="AA7" s="364"/>
      <c r="AB7" s="365"/>
      <c r="AC7" s="363"/>
      <c r="AD7" s="364"/>
      <c r="AE7" s="159"/>
      <c r="AF7" s="363"/>
      <c r="AG7" s="364"/>
      <c r="AH7" s="159"/>
      <c r="AI7" s="363"/>
      <c r="AJ7" s="364"/>
      <c r="AK7" s="159"/>
    </row>
    <row r="8" spans="1:39" x14ac:dyDescent="0.25">
      <c r="A8" s="362"/>
      <c r="B8" s="366"/>
      <c r="C8" s="367" t="s">
        <v>17</v>
      </c>
      <c r="D8" s="368" t="s">
        <v>18</v>
      </c>
      <c r="E8" s="366"/>
      <c r="F8" s="367" t="s">
        <v>17</v>
      </c>
      <c r="G8" s="368" t="s">
        <v>18</v>
      </c>
      <c r="H8" s="366"/>
      <c r="I8" s="367" t="s">
        <v>17</v>
      </c>
      <c r="J8" s="368" t="s">
        <v>18</v>
      </c>
      <c r="K8" s="366" t="s">
        <v>185</v>
      </c>
      <c r="L8" s="367" t="s">
        <v>17</v>
      </c>
      <c r="M8" s="368" t="s">
        <v>18</v>
      </c>
      <c r="N8" s="366" t="s">
        <v>185</v>
      </c>
      <c r="O8" s="367" t="s">
        <v>17</v>
      </c>
      <c r="P8" s="368" t="s">
        <v>18</v>
      </c>
      <c r="Q8" s="366" t="s">
        <v>185</v>
      </c>
      <c r="R8" s="367" t="s">
        <v>17</v>
      </c>
      <c r="S8" s="368" t="s">
        <v>18</v>
      </c>
      <c r="T8" s="366" t="s">
        <v>185</v>
      </c>
      <c r="U8" s="367" t="s">
        <v>17</v>
      </c>
      <c r="V8" s="368" t="s">
        <v>18</v>
      </c>
      <c r="W8" s="366" t="s">
        <v>185</v>
      </c>
      <c r="X8" s="367" t="s">
        <v>17</v>
      </c>
      <c r="Y8" s="368" t="s">
        <v>18</v>
      </c>
      <c r="Z8" s="366" t="s">
        <v>185</v>
      </c>
      <c r="AA8" s="367" t="s">
        <v>17</v>
      </c>
      <c r="AB8" s="368" t="s">
        <v>18</v>
      </c>
      <c r="AC8" s="366" t="s">
        <v>185</v>
      </c>
      <c r="AD8" s="367" t="s">
        <v>17</v>
      </c>
      <c r="AE8" s="150" t="s">
        <v>18</v>
      </c>
      <c r="AF8" s="366" t="s">
        <v>185</v>
      </c>
      <c r="AG8" s="367" t="s">
        <v>17</v>
      </c>
      <c r="AH8" s="150" t="s">
        <v>18</v>
      </c>
      <c r="AI8" s="366" t="s">
        <v>185</v>
      </c>
      <c r="AJ8" s="367" t="s">
        <v>17</v>
      </c>
      <c r="AK8" s="150" t="s">
        <v>18</v>
      </c>
    </row>
    <row r="9" spans="1:39" x14ac:dyDescent="0.25">
      <c r="A9" s="362"/>
      <c r="B9" s="369"/>
      <c r="C9" s="367" t="s">
        <v>19</v>
      </c>
      <c r="D9" s="368" t="s">
        <v>20</v>
      </c>
      <c r="E9" s="369"/>
      <c r="F9" s="367" t="s">
        <v>19</v>
      </c>
      <c r="G9" s="368" t="s">
        <v>20</v>
      </c>
      <c r="H9" s="369"/>
      <c r="I9" s="367" t="s">
        <v>19</v>
      </c>
      <c r="J9" s="368" t="s">
        <v>20</v>
      </c>
      <c r="K9" s="369"/>
      <c r="L9" s="367" t="s">
        <v>19</v>
      </c>
      <c r="M9" s="368" t="s">
        <v>20</v>
      </c>
      <c r="N9" s="369"/>
      <c r="O9" s="367" t="s">
        <v>19</v>
      </c>
      <c r="P9" s="368" t="s">
        <v>20</v>
      </c>
      <c r="Q9" s="369"/>
      <c r="R9" s="367" t="s">
        <v>19</v>
      </c>
      <c r="S9" s="368" t="s">
        <v>20</v>
      </c>
      <c r="T9" s="369"/>
      <c r="U9" s="367" t="s">
        <v>19</v>
      </c>
      <c r="V9" s="368" t="s">
        <v>20</v>
      </c>
      <c r="W9" s="369"/>
      <c r="X9" s="367" t="s">
        <v>19</v>
      </c>
      <c r="Y9" s="368" t="s">
        <v>20</v>
      </c>
      <c r="Z9" s="369"/>
      <c r="AA9" s="367" t="s">
        <v>19</v>
      </c>
      <c r="AB9" s="368" t="s">
        <v>20</v>
      </c>
      <c r="AC9" s="369"/>
      <c r="AD9" s="367" t="s">
        <v>19</v>
      </c>
      <c r="AE9" s="150" t="s">
        <v>20</v>
      </c>
      <c r="AF9" s="369"/>
      <c r="AG9" s="367" t="s">
        <v>19</v>
      </c>
      <c r="AH9" s="150" t="s">
        <v>20</v>
      </c>
      <c r="AI9" s="369"/>
      <c r="AJ9" s="367" t="s">
        <v>19</v>
      </c>
      <c r="AK9" s="150" t="s">
        <v>20</v>
      </c>
    </row>
    <row r="10" spans="1:39" x14ac:dyDescent="0.25">
      <c r="A10" s="362"/>
      <c r="B10" s="370"/>
      <c r="C10" s="371" t="s">
        <v>21</v>
      </c>
      <c r="D10" s="372"/>
      <c r="E10" s="370"/>
      <c r="F10" s="371" t="s">
        <v>21</v>
      </c>
      <c r="G10" s="372"/>
      <c r="H10" s="370"/>
      <c r="I10" s="371" t="s">
        <v>21</v>
      </c>
      <c r="J10" s="372"/>
      <c r="K10" s="370"/>
      <c r="L10" s="371" t="s">
        <v>21</v>
      </c>
      <c r="M10" s="372"/>
      <c r="N10" s="370"/>
      <c r="O10" s="371" t="s">
        <v>21</v>
      </c>
      <c r="P10" s="372"/>
      <c r="Q10" s="370"/>
      <c r="R10" s="371" t="s">
        <v>21</v>
      </c>
      <c r="S10" s="372"/>
      <c r="T10" s="370"/>
      <c r="U10" s="371" t="s">
        <v>21</v>
      </c>
      <c r="V10" s="372"/>
      <c r="W10" s="370"/>
      <c r="X10" s="371" t="s">
        <v>21</v>
      </c>
      <c r="Y10" s="372"/>
      <c r="Z10" s="370"/>
      <c r="AA10" s="371" t="s">
        <v>21</v>
      </c>
      <c r="AB10" s="372"/>
      <c r="AC10" s="369"/>
      <c r="AD10" s="371" t="s">
        <v>21</v>
      </c>
      <c r="AE10" s="373"/>
      <c r="AF10" s="369"/>
      <c r="AG10" s="371" t="s">
        <v>21</v>
      </c>
      <c r="AH10" s="150"/>
      <c r="AI10" s="369"/>
      <c r="AJ10" s="367" t="s">
        <v>21</v>
      </c>
      <c r="AK10" s="150"/>
    </row>
    <row r="11" spans="1:39" x14ac:dyDescent="0.25">
      <c r="A11" s="156" t="s">
        <v>54</v>
      </c>
      <c r="B11" s="374">
        <v>2709.4657776720192</v>
      </c>
      <c r="C11" s="158">
        <v>16.194191718460225</v>
      </c>
      <c r="D11" s="365">
        <v>631.61670922303028</v>
      </c>
      <c r="E11" s="374">
        <v>2721.3634853258227</v>
      </c>
      <c r="F11" s="158">
        <v>0.4391163657370894</v>
      </c>
      <c r="G11" s="365">
        <v>638.73780236553091</v>
      </c>
      <c r="H11" s="374">
        <v>2822.3168399120323</v>
      </c>
      <c r="I11" s="158">
        <v>3.7096608053489279</v>
      </c>
      <c r="J11" s="365">
        <v>663.95347669825674</v>
      </c>
      <c r="K11" s="374">
        <v>3017.8</v>
      </c>
      <c r="L11" s="158">
        <v>6.9263364525033584</v>
      </c>
      <c r="M11" s="365">
        <v>701.78229168265432</v>
      </c>
      <c r="N11" s="374">
        <v>3042.644389</v>
      </c>
      <c r="O11" s="158">
        <v>0.82326161442109691</v>
      </c>
      <c r="P11" s="365">
        <v>701.72448571282951</v>
      </c>
      <c r="Q11" s="374">
        <v>3088.7401909443975</v>
      </c>
      <c r="R11" s="158">
        <v>1.5149914367596313</v>
      </c>
      <c r="S11" s="365">
        <v>710.49931921686164</v>
      </c>
      <c r="T11" s="374">
        <v>3206.16980723802</v>
      </c>
      <c r="U11" s="158">
        <v>3.8018612454975647</v>
      </c>
      <c r="V11" s="365">
        <v>732.49608862733714</v>
      </c>
      <c r="W11" s="374">
        <v>3263.8808637397274</v>
      </c>
      <c r="X11" s="158">
        <v>-0.25409228449059484</v>
      </c>
      <c r="Y11" s="365">
        <v>738.94967594826335</v>
      </c>
      <c r="Z11" s="374">
        <v>3255.5875942899997</v>
      </c>
      <c r="AA11" s="158">
        <v>-0.25409228449059484</v>
      </c>
      <c r="AB11" s="365">
        <v>733.33938391463175</v>
      </c>
      <c r="AC11" s="374">
        <v>3071.7500232373686</v>
      </c>
      <c r="AD11" s="158">
        <v>-5.6468322761477916</v>
      </c>
      <c r="AE11" s="159">
        <v>690.00443715189374</v>
      </c>
      <c r="AF11" s="374">
        <v>3089.3145061818395</v>
      </c>
      <c r="AG11" s="158">
        <v>0.57180704196624077</v>
      </c>
      <c r="AH11" s="159">
        <v>708.9383704480681</v>
      </c>
      <c r="AI11" s="374">
        <v>3196.1855942900002</v>
      </c>
      <c r="AJ11" s="158">
        <v>3.4593787034083898</v>
      </c>
      <c r="AK11" s="159">
        <v>733.46323345563894</v>
      </c>
    </row>
    <row r="12" spans="1:39" x14ac:dyDescent="0.25">
      <c r="A12" s="161" t="s">
        <v>55</v>
      </c>
      <c r="B12" s="375">
        <v>76.91559290956323</v>
      </c>
      <c r="C12" s="162">
        <v>5.3184368701067983</v>
      </c>
      <c r="D12" s="376">
        <v>637.83257933611878</v>
      </c>
      <c r="E12" s="375">
        <v>95.887321787577577</v>
      </c>
      <c r="F12" s="162">
        <v>24.665647315910523</v>
      </c>
      <c r="G12" s="376">
        <v>794.10447943732515</v>
      </c>
      <c r="H12" s="375">
        <v>84.886445776338491</v>
      </c>
      <c r="I12" s="162">
        <v>-11.472711726801274</v>
      </c>
      <c r="J12" s="376">
        <v>698.79766022917056</v>
      </c>
      <c r="K12" s="375">
        <v>105.81</v>
      </c>
      <c r="L12" s="162">
        <v>24.648875367913927</v>
      </c>
      <c r="M12" s="376">
        <v>864.07957273751776</v>
      </c>
      <c r="N12" s="375">
        <v>94.126648000000003</v>
      </c>
      <c r="O12" s="162">
        <v>-11.041822134013797</v>
      </c>
      <c r="P12" s="376">
        <v>762.63458188506195</v>
      </c>
      <c r="Q12" s="375">
        <v>95.164727983493322</v>
      </c>
      <c r="R12" s="162">
        <v>1.1028545109704941</v>
      </c>
      <c r="S12" s="376">
        <v>765.02052320023563</v>
      </c>
      <c r="T12" s="375">
        <v>97.681652127343199</v>
      </c>
      <c r="U12" s="162">
        <v>2.6448077950545366</v>
      </c>
      <c r="V12" s="376">
        <v>778.98539129911001</v>
      </c>
      <c r="W12" s="375">
        <v>99.439921864777602</v>
      </c>
      <c r="X12" s="162">
        <v>3.1746587044942065</v>
      </c>
      <c r="Y12" s="376">
        <v>785.94965195600446</v>
      </c>
      <c r="Z12" s="375">
        <v>102.5968</v>
      </c>
      <c r="AA12" s="162">
        <v>3.1746587044942065</v>
      </c>
      <c r="AB12" s="376">
        <v>804.895423093217</v>
      </c>
      <c r="AC12" s="375">
        <v>98.715805789473677</v>
      </c>
      <c r="AD12" s="162">
        <v>-3.7827634102879668</v>
      </c>
      <c r="AE12" s="163">
        <v>770.92813467975816</v>
      </c>
      <c r="AF12" s="375">
        <v>115.72935849001745</v>
      </c>
      <c r="AG12" s="162">
        <v>17.234882058125255</v>
      </c>
      <c r="AH12" s="163">
        <v>913.98956318130979</v>
      </c>
      <c r="AI12" s="375">
        <v>114.148</v>
      </c>
      <c r="AJ12" s="162">
        <v>-1.3664281135316714</v>
      </c>
      <c r="AK12" s="163">
        <v>901.50055283525512</v>
      </c>
    </row>
    <row r="13" spans="1:39" x14ac:dyDescent="0.25">
      <c r="A13" s="161" t="s">
        <v>56</v>
      </c>
      <c r="B13" s="375">
        <v>7941.6344506974756</v>
      </c>
      <c r="C13" s="162">
        <v>26.557716295642269</v>
      </c>
      <c r="D13" s="376">
        <v>870.62962626294529</v>
      </c>
      <c r="E13" s="375">
        <v>8120.1897435453757</v>
      </c>
      <c r="F13" s="162">
        <v>2.2483443925351971</v>
      </c>
      <c r="G13" s="376">
        <v>890.84250048220395</v>
      </c>
      <c r="H13" s="375">
        <v>8523.139612071287</v>
      </c>
      <c r="I13" s="162">
        <v>4.9623208478128307</v>
      </c>
      <c r="J13" s="376">
        <v>928.67713150914994</v>
      </c>
      <c r="K13" s="375">
        <v>8833.74</v>
      </c>
      <c r="L13" s="162">
        <v>3.6442015743683309</v>
      </c>
      <c r="M13" s="376">
        <v>947.83187538465893</v>
      </c>
      <c r="N13" s="375">
        <v>8900.3395099999998</v>
      </c>
      <c r="O13" s="162">
        <v>0.75392200811887167</v>
      </c>
      <c r="P13" s="376">
        <v>943.4175140582397</v>
      </c>
      <c r="Q13" s="375">
        <v>9111.2170245810084</v>
      </c>
      <c r="R13" s="162">
        <v>2.3693198932925723</v>
      </c>
      <c r="S13" s="376">
        <v>958.03454652544974</v>
      </c>
      <c r="T13" s="375">
        <v>9515.4260812579287</v>
      </c>
      <c r="U13" s="162">
        <v>4.4363892944972232</v>
      </c>
      <c r="V13" s="376">
        <v>991.81795491166372</v>
      </c>
      <c r="W13" s="375">
        <v>9686.703750651579</v>
      </c>
      <c r="X13" s="162">
        <v>3.6000369376937167</v>
      </c>
      <c r="Y13" s="376">
        <v>999.39775861165606</v>
      </c>
      <c r="Z13" s="375">
        <v>10035.428663719998</v>
      </c>
      <c r="AA13" s="162">
        <v>3.6000369376937167</v>
      </c>
      <c r="AB13" s="376">
        <v>1025.6550665165364</v>
      </c>
      <c r="AC13" s="375">
        <v>9181.3021268778939</v>
      </c>
      <c r="AD13" s="162">
        <v>-8.5111116372132258</v>
      </c>
      <c r="AE13" s="163">
        <v>930.04143941060897</v>
      </c>
      <c r="AF13" s="375">
        <v>9273.8086800312994</v>
      </c>
      <c r="AG13" s="162">
        <v>1.0075537421058862</v>
      </c>
      <c r="AH13" s="163">
        <v>955.97592425175606</v>
      </c>
      <c r="AI13" s="375">
        <v>9692.8406637200005</v>
      </c>
      <c r="AJ13" s="162">
        <v>4.5184454213615162</v>
      </c>
      <c r="AK13" s="163">
        <v>999.17117463042803</v>
      </c>
    </row>
    <row r="14" spans="1:39" x14ac:dyDescent="0.25">
      <c r="A14" s="161" t="s">
        <v>57</v>
      </c>
      <c r="B14" s="375">
        <v>333.69676289721991</v>
      </c>
      <c r="C14" s="162">
        <v>3.8287118147131078</v>
      </c>
      <c r="D14" s="376">
        <v>717.22025107728064</v>
      </c>
      <c r="E14" s="375">
        <v>343.24158268859856</v>
      </c>
      <c r="F14" s="162">
        <v>2.8603273548441615</v>
      </c>
      <c r="G14" s="376">
        <v>736.09445977726523</v>
      </c>
      <c r="H14" s="375">
        <v>380.54993676794834</v>
      </c>
      <c r="I14" s="162">
        <v>10.8694155839496</v>
      </c>
      <c r="J14" s="376">
        <v>810.56544008236301</v>
      </c>
      <c r="K14" s="375">
        <v>377.87</v>
      </c>
      <c r="L14" s="162">
        <v>-0.70422735862455421</v>
      </c>
      <c r="M14" s="376">
        <v>796.60420237334802</v>
      </c>
      <c r="N14" s="375">
        <v>417.65527800000001</v>
      </c>
      <c r="O14" s="162">
        <v>10.528826845211317</v>
      </c>
      <c r="P14" s="376">
        <v>870.76097689119433</v>
      </c>
      <c r="Q14" s="375">
        <v>423.29781262392595</v>
      </c>
      <c r="R14" s="162">
        <v>1.3510028296412286</v>
      </c>
      <c r="S14" s="376">
        <v>872.87438137348204</v>
      </c>
      <c r="T14" s="375">
        <v>420.01109828252351</v>
      </c>
      <c r="U14" s="162">
        <v>-0.77645436460652995</v>
      </c>
      <c r="V14" s="376">
        <v>855.7822830904405</v>
      </c>
      <c r="W14" s="375">
        <v>427.57129804826371</v>
      </c>
      <c r="X14" s="162">
        <v>-7.3785116522724543</v>
      </c>
      <c r="Y14" s="376">
        <v>861.37203868026313</v>
      </c>
      <c r="Z14" s="375">
        <v>396.02289999999999</v>
      </c>
      <c r="AA14" s="162">
        <v>-7.3785116522724543</v>
      </c>
      <c r="AB14" s="376">
        <v>790.23458233728286</v>
      </c>
      <c r="AC14" s="375">
        <v>432.33964157894735</v>
      </c>
      <c r="AD14" s="162">
        <v>9.1703640317131558</v>
      </c>
      <c r="AE14" s="163">
        <v>855.19347710979287</v>
      </c>
      <c r="AF14" s="375">
        <v>473.85728708082962</v>
      </c>
      <c r="AG14" s="162">
        <v>9.6030161264545857</v>
      </c>
      <c r="AH14" s="163">
        <v>938.87413530364017</v>
      </c>
      <c r="AI14" s="375">
        <v>503.262</v>
      </c>
      <c r="AJ14" s="162">
        <v>6.2053942655005709</v>
      </c>
      <c r="AK14" s="163">
        <v>997.13497705604027</v>
      </c>
    </row>
    <row r="15" spans="1:39" x14ac:dyDescent="0.25">
      <c r="A15" s="161" t="s">
        <v>58</v>
      </c>
      <c r="B15" s="375">
        <v>301.0369507382751</v>
      </c>
      <c r="C15" s="162">
        <v>2.2688678091345387</v>
      </c>
      <c r="D15" s="376">
        <v>629.97024381308108</v>
      </c>
      <c r="E15" s="375">
        <v>313.17193681483332</v>
      </c>
      <c r="F15" s="162">
        <v>4.031061983187743</v>
      </c>
      <c r="G15" s="376">
        <v>651.75176441356496</v>
      </c>
      <c r="H15" s="375">
        <v>334.50367084278594</v>
      </c>
      <c r="I15" s="162">
        <v>6.8115087976625643</v>
      </c>
      <c r="J15" s="376">
        <v>686.87572684368342</v>
      </c>
      <c r="K15" s="375">
        <v>346.62</v>
      </c>
      <c r="L15" s="162">
        <v>3.6221812235085</v>
      </c>
      <c r="M15" s="376">
        <v>701.39299214064283</v>
      </c>
      <c r="N15" s="375">
        <v>365.581547</v>
      </c>
      <c r="O15" s="162">
        <v>5.4704134210374464</v>
      </c>
      <c r="P15" s="376">
        <v>730.8312965913475</v>
      </c>
      <c r="Q15" s="375">
        <v>371.88452850092483</v>
      </c>
      <c r="R15" s="162">
        <v>1.7240972780622403</v>
      </c>
      <c r="S15" s="376">
        <v>736.45021476749025</v>
      </c>
      <c r="T15" s="375">
        <v>377.21078344247786</v>
      </c>
      <c r="U15" s="162">
        <v>1.4322335384650953</v>
      </c>
      <c r="V15" s="376">
        <v>739.34774505869893</v>
      </c>
      <c r="W15" s="375">
        <v>384.00057754115005</v>
      </c>
      <c r="X15" s="162">
        <v>-10.976488059222575</v>
      </c>
      <c r="Y15" s="376">
        <v>743.35305450115095</v>
      </c>
      <c r="Z15" s="375">
        <v>341.85079999999999</v>
      </c>
      <c r="AA15" s="162">
        <v>-10.976488059222575</v>
      </c>
      <c r="AB15" s="376">
        <v>654.49414431576463</v>
      </c>
      <c r="AC15" s="375">
        <v>367.34912210526318</v>
      </c>
      <c r="AD15" s="162">
        <v>7.4589037396616265</v>
      </c>
      <c r="AE15" s="163">
        <v>696.86938643717087</v>
      </c>
      <c r="AF15" s="375">
        <v>426.03207844543516</v>
      </c>
      <c r="AG15" s="162">
        <v>15.974709835663223</v>
      </c>
      <c r="AH15" s="163">
        <v>811.67983822006909</v>
      </c>
      <c r="AI15" s="375">
        <v>447.00299999999999</v>
      </c>
      <c r="AJ15" s="162">
        <v>4.9223808758923573</v>
      </c>
      <c r="AK15" s="163">
        <v>851.63381135008763</v>
      </c>
    </row>
    <row r="16" spans="1:39" x14ac:dyDescent="0.25">
      <c r="A16" s="161" t="s">
        <v>59</v>
      </c>
      <c r="B16" s="375">
        <v>3004.0627591193374</v>
      </c>
      <c r="C16" s="162">
        <v>19.105887071496539</v>
      </c>
      <c r="D16" s="376">
        <v>661.56353423450116</v>
      </c>
      <c r="E16" s="375">
        <v>3352.2509859883235</v>
      </c>
      <c r="F16" s="162">
        <v>11.590577653945548</v>
      </c>
      <c r="G16" s="376">
        <v>735.28288307318292</v>
      </c>
      <c r="H16" s="375">
        <v>3411.0098908411337</v>
      </c>
      <c r="I16" s="162">
        <v>1.7528193771411995</v>
      </c>
      <c r="J16" s="376">
        <v>739.89066110180568</v>
      </c>
      <c r="K16" s="375">
        <v>3662.78</v>
      </c>
      <c r="L16" s="162">
        <v>7.3811017034835267</v>
      </c>
      <c r="M16" s="376">
        <v>784.08194501677758</v>
      </c>
      <c r="N16" s="375">
        <v>3657.648764</v>
      </c>
      <c r="O16" s="162">
        <v>-0.14009129677458573</v>
      </c>
      <c r="P16" s="376">
        <v>775.06811930668607</v>
      </c>
      <c r="Q16" s="375">
        <v>3748.5910339436218</v>
      </c>
      <c r="R16" s="162">
        <v>2.4863587460532282</v>
      </c>
      <c r="S16" s="376">
        <v>788.19240005088841</v>
      </c>
      <c r="T16" s="375">
        <v>3762.8855827925813</v>
      </c>
      <c r="U16" s="162">
        <v>0.38133124471359658</v>
      </c>
      <c r="V16" s="376">
        <v>783.45348861700563</v>
      </c>
      <c r="W16" s="375">
        <v>3830.6175232553128</v>
      </c>
      <c r="X16" s="162">
        <v>5.1387231664258053</v>
      </c>
      <c r="Y16" s="376">
        <v>788.3642049085795</v>
      </c>
      <c r="Z16" s="375">
        <v>4027.4623533399999</v>
      </c>
      <c r="AA16" s="162">
        <v>5.1387231664258053</v>
      </c>
      <c r="AB16" s="376">
        <v>822.10004246587005</v>
      </c>
      <c r="AC16" s="375">
        <v>3525.7925928136847</v>
      </c>
      <c r="AD16" s="162">
        <v>-12.456224702144699</v>
      </c>
      <c r="AE16" s="163">
        <v>715.87575125969556</v>
      </c>
      <c r="AF16" s="375">
        <v>3650.7656208918515</v>
      </c>
      <c r="AG16" s="162">
        <v>3.544537144155572</v>
      </c>
      <c r="AH16" s="163">
        <v>752.1680293625717</v>
      </c>
      <c r="AI16" s="375">
        <v>3705.8973533400003</v>
      </c>
      <c r="AJ16" s="162">
        <v>1.5101416572088946</v>
      </c>
      <c r="AK16" s="163">
        <v>763.52683210618306</v>
      </c>
    </row>
    <row r="17" spans="1:37" x14ac:dyDescent="0.25">
      <c r="A17" s="161" t="s">
        <v>60</v>
      </c>
      <c r="B17" s="375">
        <v>714.74554205560185</v>
      </c>
      <c r="C17" s="162">
        <v>5.8163709534323589</v>
      </c>
      <c r="D17" s="376">
        <v>601.33699316638138</v>
      </c>
      <c r="E17" s="375">
        <v>743.57026309454886</v>
      </c>
      <c r="F17" s="162">
        <v>4.0328647529647235</v>
      </c>
      <c r="G17" s="376">
        <v>624.80118166976217</v>
      </c>
      <c r="H17" s="375">
        <v>757.46370663168796</v>
      </c>
      <c r="I17" s="162">
        <v>1.8684775638173237</v>
      </c>
      <c r="J17" s="376">
        <v>633.92025581618361</v>
      </c>
      <c r="K17" s="375">
        <v>828.8</v>
      </c>
      <c r="L17" s="162">
        <v>9.4177836830667889</v>
      </c>
      <c r="M17" s="376">
        <v>689.83139581823013</v>
      </c>
      <c r="N17" s="375">
        <v>830.25906399999997</v>
      </c>
      <c r="O17" s="162">
        <v>0.17604536679536828</v>
      </c>
      <c r="P17" s="376">
        <v>688.15618757760058</v>
      </c>
      <c r="Q17" s="375">
        <v>867.69033686882563</v>
      </c>
      <c r="R17" s="162">
        <v>4.5083847309646066</v>
      </c>
      <c r="S17" s="376">
        <v>716.83878330923108</v>
      </c>
      <c r="T17" s="375">
        <v>885.69694664406666</v>
      </c>
      <c r="U17" s="162">
        <v>2.0752345635448983</v>
      </c>
      <c r="V17" s="376">
        <v>727.57222076152334</v>
      </c>
      <c r="W17" s="375">
        <v>901.63949167568762</v>
      </c>
      <c r="X17" s="162">
        <v>-3.1939141909331843</v>
      </c>
      <c r="Y17" s="376">
        <v>735.1326757508059</v>
      </c>
      <c r="Z17" s="375">
        <v>872.84190000000001</v>
      </c>
      <c r="AA17" s="162">
        <v>-3.1939141909331843</v>
      </c>
      <c r="AB17" s="376">
        <v>708.18355742924177</v>
      </c>
      <c r="AC17" s="375">
        <v>920.48343368421035</v>
      </c>
      <c r="AD17" s="162">
        <v>5.4582088330326881</v>
      </c>
      <c r="AE17" s="163">
        <v>745.36451343883641</v>
      </c>
      <c r="AF17" s="375">
        <v>969.74775377011053</v>
      </c>
      <c r="AG17" s="162">
        <v>5.3520050750637687</v>
      </c>
      <c r="AH17" s="163">
        <v>796.32425706622757</v>
      </c>
      <c r="AI17" s="375">
        <v>985.74599999999998</v>
      </c>
      <c r="AJ17" s="162">
        <v>1.6497327441793701</v>
      </c>
      <c r="AK17" s="163">
        <v>809.46147908489218</v>
      </c>
    </row>
    <row r="18" spans="1:37" x14ac:dyDescent="0.25">
      <c r="A18" s="161" t="s">
        <v>61</v>
      </c>
      <c r="B18" s="375">
        <v>770.59034105987291</v>
      </c>
      <c r="C18" s="162">
        <v>5.9801408764484334</v>
      </c>
      <c r="D18" s="376">
        <v>475.37491367134743</v>
      </c>
      <c r="E18" s="375">
        <v>801.40188988606997</v>
      </c>
      <c r="F18" s="162">
        <v>3.998434341107719</v>
      </c>
      <c r="G18" s="376">
        <v>501.94060898271778</v>
      </c>
      <c r="H18" s="375">
        <v>816.43025917058878</v>
      </c>
      <c r="I18" s="162">
        <v>1.8752600254855027</v>
      </c>
      <c r="J18" s="376">
        <v>518.42240028205401</v>
      </c>
      <c r="K18" s="375">
        <v>908.32</v>
      </c>
      <c r="L18" s="162">
        <v>11.255063099052947</v>
      </c>
      <c r="M18" s="376">
        <v>573.11160634289286</v>
      </c>
      <c r="N18" s="375">
        <v>914.90423200000009</v>
      </c>
      <c r="O18" s="162">
        <v>0.72488021842522921</v>
      </c>
      <c r="P18" s="376">
        <v>571.3787544762688</v>
      </c>
      <c r="Q18" s="375">
        <v>932.24705827600599</v>
      </c>
      <c r="R18" s="162">
        <v>1.8955892507015852</v>
      </c>
      <c r="S18" s="376">
        <v>579.39315221696256</v>
      </c>
      <c r="T18" s="375">
        <v>977.79464286880443</v>
      </c>
      <c r="U18" s="162">
        <v>4.8857847486297334</v>
      </c>
      <c r="V18" s="376">
        <v>607.7599794069082</v>
      </c>
      <c r="W18" s="375">
        <v>995.39494642990826</v>
      </c>
      <c r="X18" s="162">
        <v>-3.0561000986607243</v>
      </c>
      <c r="Y18" s="376">
        <v>617.32101316443948</v>
      </c>
      <c r="Z18" s="375">
        <v>964.97468048999997</v>
      </c>
      <c r="AA18" s="162">
        <v>-3.0561000986607243</v>
      </c>
      <c r="AB18" s="376">
        <v>597.31336902245403</v>
      </c>
      <c r="AC18" s="375">
        <v>954.99540417421053</v>
      </c>
      <c r="AD18" s="162">
        <v>-1.0341490318401001</v>
      </c>
      <c r="AE18" s="163">
        <v>590.82101264994742</v>
      </c>
      <c r="AF18" s="375">
        <v>1001.4677573362881</v>
      </c>
      <c r="AG18" s="162">
        <v>4.8662384089965762</v>
      </c>
      <c r="AH18" s="163">
        <v>638.96052949380328</v>
      </c>
      <c r="AI18" s="375">
        <v>1070.3846804899999</v>
      </c>
      <c r="AJ18" s="162">
        <v>6.8815918085089089</v>
      </c>
      <c r="AK18" s="163">
        <v>682.93118495105398</v>
      </c>
    </row>
    <row r="19" spans="1:37" x14ac:dyDescent="0.25">
      <c r="A19" s="161" t="s">
        <v>62</v>
      </c>
      <c r="B19" s="375">
        <v>2890.3048618467465</v>
      </c>
      <c r="C19" s="162">
        <v>19.200110570020144</v>
      </c>
      <c r="D19" s="376">
        <v>721.0146779229749</v>
      </c>
      <c r="E19" s="375">
        <v>3060.0161430607236</v>
      </c>
      <c r="F19" s="162">
        <v>5.871743270207868</v>
      </c>
      <c r="G19" s="376">
        <v>761.30371903879291</v>
      </c>
      <c r="H19" s="375">
        <v>3145.7178240492285</v>
      </c>
      <c r="I19" s="162">
        <v>2.8006937539480892</v>
      </c>
      <c r="J19" s="376">
        <v>775.69576585232551</v>
      </c>
      <c r="K19" s="375">
        <v>3361.06</v>
      </c>
      <c r="L19" s="162">
        <v>6.8455655591377509</v>
      </c>
      <c r="M19" s="376">
        <v>816.59914031454412</v>
      </c>
      <c r="N19" s="375">
        <v>3379.8709960000001</v>
      </c>
      <c r="O19" s="162">
        <v>0.55967450744706015</v>
      </c>
      <c r="P19" s="376">
        <v>810.62501238169045</v>
      </c>
      <c r="Q19" s="375">
        <v>3458.0985160196346</v>
      </c>
      <c r="R19" s="162">
        <v>2.3145120068847307</v>
      </c>
      <c r="S19" s="376">
        <v>822.29739638281126</v>
      </c>
      <c r="T19" s="375">
        <v>3531.190488077787</v>
      </c>
      <c r="U19" s="162">
        <v>2.1136463209348704</v>
      </c>
      <c r="V19" s="376">
        <v>830.95965793836331</v>
      </c>
      <c r="W19" s="375">
        <v>3594.7519168341787</v>
      </c>
      <c r="X19" s="162">
        <v>-1.8187762651437234</v>
      </c>
      <c r="Y19" s="376">
        <v>834.65124072891058</v>
      </c>
      <c r="Z19" s="375">
        <v>3529.3714221799996</v>
      </c>
      <c r="AA19" s="162">
        <v>-1.8187762651437234</v>
      </c>
      <c r="AB19" s="376">
        <v>808.23313095204821</v>
      </c>
      <c r="AC19" s="375">
        <v>3456.3093300747369</v>
      </c>
      <c r="AD19" s="162">
        <v>-2.0701162718695736</v>
      </c>
      <c r="AE19" s="163">
        <v>783.03444229302011</v>
      </c>
      <c r="AF19" s="375">
        <v>3472.5758223156854</v>
      </c>
      <c r="AG19" s="162">
        <v>0.47063184129404301</v>
      </c>
      <c r="AH19" s="163">
        <v>799.90413391466154</v>
      </c>
      <c r="AI19" s="375">
        <v>3658.9354221799999</v>
      </c>
      <c r="AJ19" s="162">
        <v>5.3666099575628765</v>
      </c>
      <c r="AK19" s="163">
        <v>842.83186881628285</v>
      </c>
    </row>
    <row r="20" spans="1:37" x14ac:dyDescent="0.25">
      <c r="A20" s="161" t="s">
        <v>63</v>
      </c>
      <c r="B20" s="375">
        <v>2070.6570837631116</v>
      </c>
      <c r="C20" s="162">
        <v>18.335408495171016</v>
      </c>
      <c r="D20" s="376">
        <v>583.67762686114679</v>
      </c>
      <c r="E20" s="375">
        <v>2155.1952952401211</v>
      </c>
      <c r="F20" s="162">
        <v>4.082675597997806</v>
      </c>
      <c r="G20" s="376">
        <v>610.19983160580443</v>
      </c>
      <c r="H20" s="375">
        <v>2185.7725741518316</v>
      </c>
      <c r="I20" s="162">
        <v>1.4187706784272498</v>
      </c>
      <c r="J20" s="376">
        <v>617.24343444221802</v>
      </c>
      <c r="K20" s="375">
        <v>2389.3200000000002</v>
      </c>
      <c r="L20" s="162">
        <v>9.3123789846779115</v>
      </c>
      <c r="M20" s="376">
        <v>667.00352021260858</v>
      </c>
      <c r="N20" s="375">
        <v>2376.830375</v>
      </c>
      <c r="O20" s="162">
        <v>-0.52272717760702458</v>
      </c>
      <c r="P20" s="376">
        <v>658.57124312600115</v>
      </c>
      <c r="Q20" s="375">
        <v>2416.665091943587</v>
      </c>
      <c r="R20" s="162">
        <v>1.6759596041255975</v>
      </c>
      <c r="S20" s="376">
        <v>665.92370436704425</v>
      </c>
      <c r="T20" s="375">
        <v>2503.2628961800056</v>
      </c>
      <c r="U20" s="162">
        <v>3.5833597516308262</v>
      </c>
      <c r="V20" s="376">
        <v>684.39478465017123</v>
      </c>
      <c r="W20" s="375">
        <v>2548.3216282895492</v>
      </c>
      <c r="X20" s="162">
        <v>-0.75805503297144594</v>
      </c>
      <c r="Y20" s="376">
        <v>690.14701913062447</v>
      </c>
      <c r="Z20" s="375">
        <v>2529.0039479300003</v>
      </c>
      <c r="AA20" s="162">
        <v>-0.75805503297144594</v>
      </c>
      <c r="AB20" s="376">
        <v>680.0273268729494</v>
      </c>
      <c r="AC20" s="375">
        <v>2484.885837403684</v>
      </c>
      <c r="AD20" s="162">
        <v>-1.7444856328685105</v>
      </c>
      <c r="AE20" s="163">
        <v>664.41295213003843</v>
      </c>
      <c r="AF20" s="375">
        <v>2564.700842405673</v>
      </c>
      <c r="AG20" s="162">
        <v>3.2120189909965102</v>
      </c>
      <c r="AH20" s="163">
        <v>699.25154791336263</v>
      </c>
      <c r="AI20" s="375">
        <v>2703.3369479300004</v>
      </c>
      <c r="AJ20" s="162">
        <v>5.4055468471046941</v>
      </c>
      <c r="AK20" s="163">
        <v>737.04991791492409</v>
      </c>
    </row>
    <row r="21" spans="1:37" x14ac:dyDescent="0.25">
      <c r="A21" s="161" t="s">
        <v>64</v>
      </c>
      <c r="B21" s="375">
        <v>352.75136837424526</v>
      </c>
      <c r="C21" s="162">
        <v>4.0295074501755552</v>
      </c>
      <c r="D21" s="376">
        <v>419.70127661775655</v>
      </c>
      <c r="E21" s="375">
        <v>370.87632729521482</v>
      </c>
      <c r="F21" s="162">
        <v>5.1381682811050666</v>
      </c>
      <c r="G21" s="376">
        <v>442.91884990817988</v>
      </c>
      <c r="H21" s="375">
        <v>400.69216031223942</v>
      </c>
      <c r="I21" s="162">
        <v>8.0392925680833276</v>
      </c>
      <c r="J21" s="376">
        <v>476.38156961969509</v>
      </c>
      <c r="K21" s="375">
        <v>419.56</v>
      </c>
      <c r="L21" s="162">
        <v>4.7088117903424447</v>
      </c>
      <c r="M21" s="376">
        <v>491.58738341847493</v>
      </c>
      <c r="N21" s="375">
        <v>432.34010699999999</v>
      </c>
      <c r="O21" s="162">
        <v>3.046073743922201</v>
      </c>
      <c r="P21" s="376">
        <v>500.73673975687046</v>
      </c>
      <c r="Q21" s="375">
        <v>427.24521714748562</v>
      </c>
      <c r="R21" s="162">
        <v>-1.1784448793954641</v>
      </c>
      <c r="S21" s="376">
        <v>490.84780290443337</v>
      </c>
      <c r="T21" s="375">
        <v>445.99838483487537</v>
      </c>
      <c r="U21" s="162">
        <v>4.3893218542259609</v>
      </c>
      <c r="V21" s="376">
        <v>507.56096140460079</v>
      </c>
      <c r="W21" s="375">
        <v>454.02635575735729</v>
      </c>
      <c r="X21" s="162">
        <v>-3.2793465089754386</v>
      </c>
      <c r="Y21" s="376">
        <v>510.52285722984027</v>
      </c>
      <c r="Z21" s="375">
        <v>439.13725830999999</v>
      </c>
      <c r="AA21" s="162">
        <v>-3.2793465089754386</v>
      </c>
      <c r="AB21" s="376">
        <v>489.28615330705304</v>
      </c>
      <c r="AC21" s="375">
        <v>442.90862673105261</v>
      </c>
      <c r="AD21" s="162">
        <v>0.85881312725924375</v>
      </c>
      <c r="AE21" s="163">
        <v>490.13944381605529</v>
      </c>
      <c r="AF21" s="375">
        <v>467.51409227006985</v>
      </c>
      <c r="AG21" s="162">
        <v>5.5554270235423573</v>
      </c>
      <c r="AH21" s="163">
        <v>529.33214706506328</v>
      </c>
      <c r="AI21" s="375">
        <v>491.78025831000002</v>
      </c>
      <c r="AJ21" s="162">
        <v>5.1904672909650564</v>
      </c>
      <c r="AK21" s="163">
        <v>556.80695901903846</v>
      </c>
    </row>
    <row r="22" spans="1:37" x14ac:dyDescent="0.25">
      <c r="A22" s="161" t="s">
        <v>65</v>
      </c>
      <c r="B22" s="375">
        <v>757.17666523676962</v>
      </c>
      <c r="C22" s="162">
        <v>-3.3918949506666873</v>
      </c>
      <c r="D22" s="376">
        <v>515.36839237594029</v>
      </c>
      <c r="E22" s="375">
        <v>810.37823440175475</v>
      </c>
      <c r="F22" s="162">
        <v>7.0263086024116932</v>
      </c>
      <c r="G22" s="376">
        <v>548.70291272772715</v>
      </c>
      <c r="H22" s="375">
        <v>839.06167424215641</v>
      </c>
      <c r="I22" s="162">
        <v>3.539512615559897</v>
      </c>
      <c r="J22" s="376">
        <v>561.35265625541501</v>
      </c>
      <c r="K22" s="375">
        <v>897.51</v>
      </c>
      <c r="L22" s="162">
        <v>6.9659153256683206</v>
      </c>
      <c r="M22" s="376">
        <v>593.66822683363716</v>
      </c>
      <c r="N22" s="375">
        <v>943.61080400000003</v>
      </c>
      <c r="O22" s="162">
        <v>5.1365226014194878</v>
      </c>
      <c r="P22" s="376">
        <v>619.25049235625522</v>
      </c>
      <c r="Q22" s="375">
        <v>950.87217293662661</v>
      </c>
      <c r="R22" s="162">
        <v>0.76953007594289702</v>
      </c>
      <c r="S22" s="376">
        <v>620.48986327591342</v>
      </c>
      <c r="T22" s="375">
        <v>931.74061574028758</v>
      </c>
      <c r="U22" s="162">
        <v>-2.0120009545819473</v>
      </c>
      <c r="V22" s="376">
        <v>603.23195464678622</v>
      </c>
      <c r="W22" s="375">
        <v>948.51194681524771</v>
      </c>
      <c r="X22" s="162">
        <v>-7.4430577445324415</v>
      </c>
      <c r="Y22" s="376">
        <v>607.50604572361976</v>
      </c>
      <c r="Z22" s="375">
        <v>877.91365489999998</v>
      </c>
      <c r="AA22" s="162">
        <v>-7.4430577445324415</v>
      </c>
      <c r="AB22" s="376">
        <v>561.12495199928412</v>
      </c>
      <c r="AC22" s="375">
        <v>888.48691016315786</v>
      </c>
      <c r="AD22" s="162">
        <v>1.2043616367218068</v>
      </c>
      <c r="AE22" s="163">
        <v>568.65382274966112</v>
      </c>
      <c r="AF22" s="375">
        <v>922.30236164549331</v>
      </c>
      <c r="AG22" s="162">
        <v>3.8059594458319848</v>
      </c>
      <c r="AH22" s="163">
        <v>598.63019744782423</v>
      </c>
      <c r="AI22" s="375">
        <v>960.82565490000002</v>
      </c>
      <c r="AJ22" s="162">
        <v>4.1768616081364822</v>
      </c>
      <c r="AK22" s="163">
        <v>623.63415233973387</v>
      </c>
    </row>
    <row r="23" spans="1:37" x14ac:dyDescent="0.25">
      <c r="A23" s="161" t="s">
        <v>66</v>
      </c>
      <c r="B23" s="375">
        <v>3444.5632051387461</v>
      </c>
      <c r="C23" s="162">
        <v>18.11838078510343</v>
      </c>
      <c r="D23" s="376">
        <v>649.63542347055034</v>
      </c>
      <c r="E23" s="375">
        <v>3389.2335237377938</v>
      </c>
      <c r="F23" s="162">
        <v>-1.6062902059224546</v>
      </c>
      <c r="G23" s="376">
        <v>648.77459607764274</v>
      </c>
      <c r="H23" s="375">
        <v>4035.7014373238121</v>
      </c>
      <c r="I23" s="162">
        <v>19.074162611051523</v>
      </c>
      <c r="J23" s="376">
        <v>779.77456690400652</v>
      </c>
      <c r="K23" s="375">
        <v>3743.78</v>
      </c>
      <c r="L23" s="162">
        <v>-7.2334745733171308</v>
      </c>
      <c r="M23" s="376">
        <v>714.79522128259816</v>
      </c>
      <c r="N23" s="375">
        <v>4320.7704430000003</v>
      </c>
      <c r="O23" s="162">
        <v>15.411975142770146</v>
      </c>
      <c r="P23" s="376">
        <v>817.18630568098547</v>
      </c>
      <c r="Q23" s="375">
        <v>4441.5603139125551</v>
      </c>
      <c r="R23" s="162">
        <v>2.795563256739181</v>
      </c>
      <c r="S23" s="376">
        <v>822.65696233805795</v>
      </c>
      <c r="T23" s="375">
        <v>4753.4873777545972</v>
      </c>
      <c r="U23" s="162">
        <v>7.0229163131022894</v>
      </c>
      <c r="V23" s="376">
        <v>860.02301320851166</v>
      </c>
      <c r="W23" s="375">
        <v>4839.0501505172697</v>
      </c>
      <c r="X23" s="162">
        <v>16.240536942951973</v>
      </c>
      <c r="Y23" s="376">
        <v>865.06396124705032</v>
      </c>
      <c r="Z23" s="375">
        <v>5624.9378778999999</v>
      </c>
      <c r="AA23" s="162">
        <v>16.240536942951973</v>
      </c>
      <c r="AB23" s="376">
        <v>994.8090516597224</v>
      </c>
      <c r="AC23" s="375">
        <v>4520.7189489526318</v>
      </c>
      <c r="AD23" s="162">
        <v>-19.630775537731175</v>
      </c>
      <c r="AE23" s="163">
        <v>792.37487620281286</v>
      </c>
      <c r="AF23" s="375">
        <v>4587.6745746144788</v>
      </c>
      <c r="AG23" s="162">
        <v>1.4810835713943129</v>
      </c>
      <c r="AH23" s="163">
        <v>834.11931345265145</v>
      </c>
      <c r="AI23" s="375">
        <v>4917.7928778999994</v>
      </c>
      <c r="AJ23" s="162">
        <v>7.1957654780529374</v>
      </c>
      <c r="AK23" s="163">
        <v>894.14058305584945</v>
      </c>
    </row>
    <row r="24" spans="1:37" x14ac:dyDescent="0.25">
      <c r="A24" s="161" t="s">
        <v>67</v>
      </c>
      <c r="B24" s="375">
        <v>441.94058763240668</v>
      </c>
      <c r="C24" s="162">
        <v>-2.1684264106418825</v>
      </c>
      <c r="D24" s="376">
        <v>344.9203553254095</v>
      </c>
      <c r="E24" s="375">
        <v>483.86772385739954</v>
      </c>
      <c r="F24" s="162">
        <v>9.4870526487751885</v>
      </c>
      <c r="G24" s="376">
        <v>378.8254795780731</v>
      </c>
      <c r="H24" s="375">
        <v>494.04562812794643</v>
      </c>
      <c r="I24" s="162">
        <v>2.1034476508183908</v>
      </c>
      <c r="J24" s="376">
        <v>386.09681861216984</v>
      </c>
      <c r="K24" s="375">
        <v>545.99</v>
      </c>
      <c r="L24" s="162">
        <v>10.514083905343492</v>
      </c>
      <c r="M24" s="376">
        <v>422.40194834532997</v>
      </c>
      <c r="N24" s="375">
        <v>557.58027300000003</v>
      </c>
      <c r="O24" s="162">
        <v>2.122799501822382</v>
      </c>
      <c r="P24" s="376">
        <v>428.15369310982965</v>
      </c>
      <c r="Q24" s="375">
        <v>571.44017757041183</v>
      </c>
      <c r="R24" s="162">
        <v>2.4857236243025764</v>
      </c>
      <c r="S24" s="376">
        <v>437.03055600879492</v>
      </c>
      <c r="T24" s="375">
        <v>589.29325300475796</v>
      </c>
      <c r="U24" s="162">
        <v>3.1242247456683776</v>
      </c>
      <c r="V24" s="376">
        <v>447.48791321137799</v>
      </c>
      <c r="W24" s="375">
        <v>599.90053155256533</v>
      </c>
      <c r="X24" s="162">
        <v>-7.796376864598126</v>
      </c>
      <c r="Y24" s="376">
        <v>451.28002848994367</v>
      </c>
      <c r="Z24" s="375">
        <v>553.13002529999994</v>
      </c>
      <c r="AA24" s="162">
        <v>-7.796376864598126</v>
      </c>
      <c r="AB24" s="376">
        <v>413.77573637385757</v>
      </c>
      <c r="AC24" s="375">
        <v>567.56856740526314</v>
      </c>
      <c r="AD24" s="162">
        <v>2.6103341790987016</v>
      </c>
      <c r="AE24" s="163">
        <v>423.35895861449166</v>
      </c>
      <c r="AF24" s="375">
        <v>593.08571165394449</v>
      </c>
      <c r="AG24" s="162">
        <v>4.4958698761873546</v>
      </c>
      <c r="AH24" s="163">
        <v>453.9792161562201</v>
      </c>
      <c r="AI24" s="375">
        <v>610.80102529999999</v>
      </c>
      <c r="AJ24" s="162">
        <v>2.98697360228973</v>
      </c>
      <c r="AK24" s="163">
        <v>467.53945550268827</v>
      </c>
    </row>
    <row r="25" spans="1:37" x14ac:dyDescent="0.25">
      <c r="A25" s="161" t="s">
        <v>68</v>
      </c>
      <c r="B25" s="375">
        <v>41.661186655786643</v>
      </c>
      <c r="C25" s="162">
        <v>-55.540330585060126</v>
      </c>
      <c r="D25" s="376">
        <v>127.33531591703159</v>
      </c>
      <c r="E25" s="375">
        <v>43.260379004638743</v>
      </c>
      <c r="F25" s="162">
        <v>3.8385664865116733</v>
      </c>
      <c r="G25" s="376">
        <v>133.47354928123224</v>
      </c>
      <c r="H25" s="375">
        <v>47.412517098350477</v>
      </c>
      <c r="I25" s="162">
        <v>9.5980159888717278</v>
      </c>
      <c r="J25" s="376">
        <v>147.53157430750181</v>
      </c>
      <c r="K25" s="375">
        <v>56.37</v>
      </c>
      <c r="L25" s="162">
        <v>18.892654197347305</v>
      </c>
      <c r="M25" s="376">
        <v>175.15730598927988</v>
      </c>
      <c r="N25" s="375">
        <v>62.732548000000001</v>
      </c>
      <c r="O25" s="162">
        <v>11.287117260954416</v>
      </c>
      <c r="P25" s="376">
        <v>195.1670597019569</v>
      </c>
      <c r="Q25" s="375">
        <v>64.195155902035879</v>
      </c>
      <c r="R25" s="162">
        <v>2.3314976812927752</v>
      </c>
      <c r="S25" s="376">
        <v>200.30252301011848</v>
      </c>
      <c r="T25" s="375">
        <v>67.913879495950383</v>
      </c>
      <c r="U25" s="162">
        <v>5.7928414405432864</v>
      </c>
      <c r="V25" s="376">
        <v>211.92887477828589</v>
      </c>
      <c r="W25" s="375">
        <v>69.136329325415232</v>
      </c>
      <c r="X25" s="162">
        <v>-23.507767108834155</v>
      </c>
      <c r="Y25" s="376">
        <v>215.50082858893148</v>
      </c>
      <c r="Z25" s="375">
        <v>52.883922040000009</v>
      </c>
      <c r="AA25" s="162">
        <v>-23.507767108834155</v>
      </c>
      <c r="AB25" s="376">
        <v>164.99825916034348</v>
      </c>
      <c r="AC25" s="375">
        <v>65.650185197894729</v>
      </c>
      <c r="AD25" s="162">
        <v>24.140159552157751</v>
      </c>
      <c r="AE25" s="163">
        <v>205.15362321805824</v>
      </c>
      <c r="AF25" s="375">
        <v>79.014174433874786</v>
      </c>
      <c r="AG25" s="162">
        <v>20.356361822431865</v>
      </c>
      <c r="AH25" s="163">
        <v>252.32456029594849</v>
      </c>
      <c r="AI25" s="375">
        <v>85.161922040000007</v>
      </c>
      <c r="AJ25" s="162">
        <v>7.7805629814814248</v>
      </c>
      <c r="AK25" s="163">
        <v>271.95683162752084</v>
      </c>
    </row>
    <row r="26" spans="1:37" x14ac:dyDescent="0.25">
      <c r="A26" s="161" t="s">
        <v>69</v>
      </c>
      <c r="B26" s="375">
        <v>1334.0691325827493</v>
      </c>
      <c r="C26" s="162">
        <v>-7.0994098002291128</v>
      </c>
      <c r="D26" s="376">
        <v>230.71823544332429</v>
      </c>
      <c r="E26" s="375">
        <v>1415.7324236278782</v>
      </c>
      <c r="F26" s="162">
        <v>6.1213687544834627</v>
      </c>
      <c r="G26" s="376">
        <v>246.05724304150829</v>
      </c>
      <c r="H26" s="375">
        <v>1515.0964904067478</v>
      </c>
      <c r="I26" s="162">
        <v>7.0185626267034715</v>
      </c>
      <c r="J26" s="376">
        <v>263.8287967085227</v>
      </c>
      <c r="K26" s="375">
        <v>1632.66</v>
      </c>
      <c r="L26" s="162">
        <v>7.7594734287643181</v>
      </c>
      <c r="M26" s="376">
        <v>282.72784418849909</v>
      </c>
      <c r="N26" s="375">
        <v>1731.8932219999999</v>
      </c>
      <c r="O26" s="162">
        <v>6.0780090159616726</v>
      </c>
      <c r="P26" s="376">
        <v>299.12017012904062</v>
      </c>
      <c r="Q26" s="375">
        <v>1775.8777710469014</v>
      </c>
      <c r="R26" s="162">
        <v>2.5396801886035396</v>
      </c>
      <c r="S26" s="376">
        <v>306.68508476158974</v>
      </c>
      <c r="T26" s="375">
        <v>1830.6537082945722</v>
      </c>
      <c r="U26" s="162">
        <v>3.0844429802947348</v>
      </c>
      <c r="V26" s="376">
        <v>315.58701898906719</v>
      </c>
      <c r="W26" s="375">
        <v>1863.6054750243786</v>
      </c>
      <c r="X26" s="162">
        <v>-10.270239930040717</v>
      </c>
      <c r="Y26" s="376">
        <v>320.63816977056069</v>
      </c>
      <c r="Z26" s="375">
        <v>1672.2087213899999</v>
      </c>
      <c r="AA26" s="162">
        <v>-10.270239930040717</v>
      </c>
      <c r="AB26" s="376">
        <v>287.3797471700409</v>
      </c>
      <c r="AC26" s="375">
        <v>1766.184313495263</v>
      </c>
      <c r="AD26" s="162">
        <v>5.6198482224842854</v>
      </c>
      <c r="AE26" s="163">
        <v>302.98087894316734</v>
      </c>
      <c r="AF26" s="375">
        <v>1919.3616451058365</v>
      </c>
      <c r="AG26" s="162">
        <v>8.6727829275890738</v>
      </c>
      <c r="AH26" s="163">
        <v>332.96677085270557</v>
      </c>
      <c r="AI26" s="375">
        <v>1971.7377213899999</v>
      </c>
      <c r="AJ26" s="162">
        <v>2.7288279109732523</v>
      </c>
      <c r="AK26" s="163">
        <v>342.0528610300006</v>
      </c>
    </row>
    <row r="27" spans="1:37" x14ac:dyDescent="0.25">
      <c r="A27" s="161" t="s">
        <v>70</v>
      </c>
      <c r="B27" s="375">
        <v>885.75754329974654</v>
      </c>
      <c r="C27" s="162">
        <v>-15.03339191119448</v>
      </c>
      <c r="D27" s="376">
        <v>216.74639292531765</v>
      </c>
      <c r="E27" s="375">
        <v>745.3987020925947</v>
      </c>
      <c r="F27" s="162">
        <v>-15.846192027252476</v>
      </c>
      <c r="G27" s="376">
        <v>183.80929323368917</v>
      </c>
      <c r="H27" s="375">
        <v>1270.8779476860011</v>
      </c>
      <c r="I27" s="162">
        <v>70.496399325381503</v>
      </c>
      <c r="J27" s="376">
        <v>315.16085353209991</v>
      </c>
      <c r="K27" s="375">
        <v>879.01</v>
      </c>
      <c r="L27" s="162">
        <v>-30.83442815256252</v>
      </c>
      <c r="M27" s="376">
        <v>216.79439468314715</v>
      </c>
      <c r="N27" s="375">
        <v>1426.4742720000002</v>
      </c>
      <c r="O27" s="162">
        <v>62.281916246686627</v>
      </c>
      <c r="P27" s="376">
        <v>350.49859957742848</v>
      </c>
      <c r="Q27" s="375">
        <v>1455.489437540396</v>
      </c>
      <c r="R27" s="162">
        <v>2.0340475892155352</v>
      </c>
      <c r="S27" s="376">
        <v>357.55314389644519</v>
      </c>
      <c r="T27" s="375">
        <v>1267.9812329143665</v>
      </c>
      <c r="U27" s="162">
        <v>-12.88282826310963</v>
      </c>
      <c r="V27" s="376">
        <v>311.29793345057914</v>
      </c>
      <c r="W27" s="375">
        <v>1290.8048950951211</v>
      </c>
      <c r="X27" s="162">
        <v>-14.36540656296911</v>
      </c>
      <c r="Y27" s="376">
        <v>316.5192856065978</v>
      </c>
      <c r="Z27" s="375">
        <v>1105.37552398</v>
      </c>
      <c r="AA27" s="162">
        <v>-14.36540656296911</v>
      </c>
      <c r="AB27" s="376">
        <v>270.80132262451349</v>
      </c>
      <c r="AC27" s="375">
        <v>1211.2354845063155</v>
      </c>
      <c r="AD27" s="162">
        <v>9.5768323279999521</v>
      </c>
      <c r="AE27" s="163">
        <v>296.31606753379526</v>
      </c>
      <c r="AF27" s="375">
        <v>1331.5061888472223</v>
      </c>
      <c r="AG27" s="162">
        <v>9.929588909783936</v>
      </c>
      <c r="AH27" s="163">
        <v>328.76111556713619</v>
      </c>
      <c r="AI27" s="375">
        <v>1435.2095239800001</v>
      </c>
      <c r="AJ27" s="162">
        <v>7.7884230656532623</v>
      </c>
      <c r="AK27" s="163">
        <v>354.36642212286597</v>
      </c>
    </row>
    <row r="28" spans="1:37" x14ac:dyDescent="0.25">
      <c r="A28" s="161" t="s">
        <v>71</v>
      </c>
      <c r="B28" s="375">
        <v>60.327251536201047</v>
      </c>
      <c r="C28" s="162">
        <v>-63.625972465317304</v>
      </c>
      <c r="D28" s="376">
        <v>99.74628523843316</v>
      </c>
      <c r="E28" s="375">
        <v>70.429850382453225</v>
      </c>
      <c r="F28" s="162">
        <v>16.746327056172667</v>
      </c>
      <c r="G28" s="376">
        <v>117.22405000957572</v>
      </c>
      <c r="H28" s="375">
        <v>77.098096250580014</v>
      </c>
      <c r="I28" s="162">
        <v>9.4679256478842451</v>
      </c>
      <c r="J28" s="376">
        <v>129.16179505919646</v>
      </c>
      <c r="K28" s="375">
        <v>93.35</v>
      </c>
      <c r="L28" s="162">
        <v>21.079513684227603</v>
      </c>
      <c r="M28" s="376">
        <v>156.42463717359865</v>
      </c>
      <c r="N28" s="375">
        <v>102.156595</v>
      </c>
      <c r="O28" s="162">
        <v>9.4339528655597231</v>
      </c>
      <c r="P28" s="376">
        <v>171.60062051078756</v>
      </c>
      <c r="Q28" s="375">
        <v>105.83308243397778</v>
      </c>
      <c r="R28" s="162">
        <v>3.5988742909625984</v>
      </c>
      <c r="S28" s="376">
        <v>178.55734730185617</v>
      </c>
      <c r="T28" s="375">
        <v>108.41948859634839</v>
      </c>
      <c r="U28" s="162">
        <v>2.4438541360487109</v>
      </c>
      <c r="V28" s="376">
        <v>183.39815720748413</v>
      </c>
      <c r="W28" s="375">
        <v>110.3710393889076</v>
      </c>
      <c r="X28" s="162">
        <v>-19.27909734901538</v>
      </c>
      <c r="Y28" s="376">
        <v>186.81593191092705</v>
      </c>
      <c r="Z28" s="375">
        <v>89.092499259999997</v>
      </c>
      <c r="AA28" s="162">
        <v>-19.27909734901538</v>
      </c>
      <c r="AB28" s="376">
        <v>151.07080961101502</v>
      </c>
      <c r="AC28" s="375">
        <v>99.361101891578926</v>
      </c>
      <c r="AD28" s="162">
        <v>11.525776823941047</v>
      </c>
      <c r="AE28" s="163">
        <v>168.92458303424854</v>
      </c>
      <c r="AF28" s="375">
        <v>111.98278946158946</v>
      </c>
      <c r="AG28" s="162">
        <v>12.7028458116166</v>
      </c>
      <c r="AH28" s="163">
        <v>193.88877637654392</v>
      </c>
      <c r="AI28" s="375">
        <v>124.72449925999999</v>
      </c>
      <c r="AJ28" s="162">
        <v>11.37827505429393</v>
      </c>
      <c r="AK28" s="163">
        <v>215.94997465207197</v>
      </c>
    </row>
    <row r="29" spans="1:37" x14ac:dyDescent="0.25">
      <c r="A29" s="161" t="s">
        <v>72</v>
      </c>
      <c r="B29" s="375">
        <v>168.12096154461929</v>
      </c>
      <c r="C29" s="162">
        <v>-61.742298110927216</v>
      </c>
      <c r="D29" s="376">
        <v>82.279620662686469</v>
      </c>
      <c r="E29" s="375">
        <v>170.07619049625617</v>
      </c>
      <c r="F29" s="162">
        <v>1.1629893938704161</v>
      </c>
      <c r="G29" s="376">
        <v>83.974142858115769</v>
      </c>
      <c r="H29" s="375">
        <v>189.65635136905533</v>
      </c>
      <c r="I29" s="162">
        <v>11.512581987912156</v>
      </c>
      <c r="J29" s="376">
        <v>94.386212245687233</v>
      </c>
      <c r="K29" s="375">
        <v>237.88</v>
      </c>
      <c r="L29" s="162">
        <v>25.426856671467597</v>
      </c>
      <c r="M29" s="376">
        <v>118.3304208370579</v>
      </c>
      <c r="N29" s="375">
        <v>299.50546600000001</v>
      </c>
      <c r="O29" s="162">
        <v>25.906114847822437</v>
      </c>
      <c r="P29" s="376">
        <v>149.24217551755447</v>
      </c>
      <c r="Q29" s="375">
        <v>307.1389137006442</v>
      </c>
      <c r="R29" s="162">
        <v>2.5486839364207738</v>
      </c>
      <c r="S29" s="376">
        <v>153.47476292159948</v>
      </c>
      <c r="T29" s="375">
        <v>335.66290521249476</v>
      </c>
      <c r="U29" s="162">
        <v>9.2870001942025944</v>
      </c>
      <c r="V29" s="376">
        <v>167.59012282937309</v>
      </c>
      <c r="W29" s="375">
        <v>341.70483749743073</v>
      </c>
      <c r="X29" s="162">
        <v>-27.070028912928763</v>
      </c>
      <c r="Y29" s="376">
        <v>170.15410629647462</v>
      </c>
      <c r="Z29" s="375">
        <v>249.20523918999999</v>
      </c>
      <c r="AA29" s="162">
        <v>-27.070028912928763</v>
      </c>
      <c r="AB29" s="376">
        <v>124.04318483141033</v>
      </c>
      <c r="AC29" s="375">
        <v>244.50633919000001</v>
      </c>
      <c r="AD29" s="162">
        <v>-1.8855542585191909</v>
      </c>
      <c r="AE29" s="163">
        <v>121.62298012349014</v>
      </c>
      <c r="AF29" s="375">
        <v>303.53167140554552</v>
      </c>
      <c r="AG29" s="162">
        <v>24.140614272449742</v>
      </c>
      <c r="AH29" s="163">
        <v>154.98819527064472</v>
      </c>
      <c r="AI29" s="375">
        <v>334.33223919</v>
      </c>
      <c r="AJ29" s="162">
        <v>10.147398339628998</v>
      </c>
      <c r="AK29" s="163">
        <v>170.71546482415908</v>
      </c>
    </row>
    <row r="30" spans="1:37" x14ac:dyDescent="0.25">
      <c r="A30" s="161" t="s">
        <v>73</v>
      </c>
      <c r="B30" s="375">
        <v>1429.2195313964478</v>
      </c>
      <c r="C30" s="162">
        <v>10.264814258983694</v>
      </c>
      <c r="D30" s="376">
        <v>281.52530805374511</v>
      </c>
      <c r="E30" s="375">
        <v>1553.7548294921899</v>
      </c>
      <c r="F30" s="162">
        <v>8.7135177878560288</v>
      </c>
      <c r="G30" s="376">
        <v>309.24112701987616</v>
      </c>
      <c r="H30" s="375">
        <v>1607.0659480164604</v>
      </c>
      <c r="I30" s="162">
        <v>3.4311152256687834</v>
      </c>
      <c r="J30" s="376">
        <v>322.20626811162208</v>
      </c>
      <c r="K30" s="375">
        <v>1749.78</v>
      </c>
      <c r="L30" s="162">
        <v>8.8804104249539986</v>
      </c>
      <c r="M30" s="376">
        <v>349.38496521285612</v>
      </c>
      <c r="N30" s="375">
        <v>1804.1643140000001</v>
      </c>
      <c r="O30" s="162">
        <v>3.1080658139880519</v>
      </c>
      <c r="P30" s="376">
        <v>359.74305718257119</v>
      </c>
      <c r="Q30" s="375">
        <v>1926.4162020748854</v>
      </c>
      <c r="R30" s="162">
        <v>6.7760950112044664</v>
      </c>
      <c r="S30" s="376">
        <v>383.97488439389332</v>
      </c>
      <c r="T30" s="375">
        <v>1855.4927026342284</v>
      </c>
      <c r="U30" s="162">
        <v>-3.6816290978173569</v>
      </c>
      <c r="V30" s="376">
        <v>369.37930150591654</v>
      </c>
      <c r="W30" s="375">
        <v>1888.8915712644252</v>
      </c>
      <c r="X30" s="162">
        <v>-4.4357745324861764</v>
      </c>
      <c r="Y30" s="376">
        <v>375.24607866483899</v>
      </c>
      <c r="Z30" s="375">
        <v>1805.1045999999999</v>
      </c>
      <c r="AA30" s="162">
        <v>-4.4357745324861764</v>
      </c>
      <c r="AB30" s="376">
        <v>358.12753601105948</v>
      </c>
      <c r="AC30" s="375">
        <v>1840.9482255263156</v>
      </c>
      <c r="AD30" s="162">
        <v>1.9856813575410364</v>
      </c>
      <c r="AE30" s="163">
        <v>364.75843545462851</v>
      </c>
      <c r="AF30" s="375">
        <v>2000.6186480858694</v>
      </c>
      <c r="AG30" s="162">
        <v>8.6732706735359191</v>
      </c>
      <c r="AH30" s="163">
        <v>400.13541357125013</v>
      </c>
      <c r="AI30" s="375">
        <v>2047.6981000000001</v>
      </c>
      <c r="AJ30" s="162">
        <v>2.3532446805479328</v>
      </c>
      <c r="AK30" s="163">
        <v>409.55157890610406</v>
      </c>
    </row>
    <row r="31" spans="1:37" x14ac:dyDescent="0.25">
      <c r="A31" s="161" t="s">
        <v>74</v>
      </c>
      <c r="B31" s="375">
        <v>565.93657737712192</v>
      </c>
      <c r="C31" s="162">
        <v>11.364721949949436</v>
      </c>
      <c r="D31" s="376">
        <v>343.39894892194746</v>
      </c>
      <c r="E31" s="375">
        <v>602.09774004950259</v>
      </c>
      <c r="F31" s="162">
        <v>6.3896139811235484</v>
      </c>
      <c r="G31" s="376">
        <v>366.49765470416668</v>
      </c>
      <c r="H31" s="375">
        <v>629.93743996034982</v>
      </c>
      <c r="I31" s="162">
        <v>4.6237841564657494</v>
      </c>
      <c r="J31" s="376">
        <v>384.02202430207723</v>
      </c>
      <c r="K31" s="375">
        <v>676.66</v>
      </c>
      <c r="L31" s="162">
        <v>7.4170158932910875</v>
      </c>
      <c r="M31" s="376">
        <v>410.95025185627856</v>
      </c>
      <c r="N31" s="375">
        <v>705.18302200000005</v>
      </c>
      <c r="O31" s="162">
        <v>4.2152664558271633</v>
      </c>
      <c r="P31" s="376">
        <v>426.64284257940005</v>
      </c>
      <c r="Q31" s="375">
        <v>740.40698844437532</v>
      </c>
      <c r="R31" s="162">
        <v>4.9950105639916069</v>
      </c>
      <c r="S31" s="376">
        <v>446.68487924682989</v>
      </c>
      <c r="T31" s="375">
        <v>735.94091192600922</v>
      </c>
      <c r="U31" s="162">
        <v>-0.60319210759335207</v>
      </c>
      <c r="V31" s="376">
        <v>442.6632373106105</v>
      </c>
      <c r="W31" s="375">
        <v>749.18784833374798</v>
      </c>
      <c r="X31" s="162">
        <v>-5.1345131156761212</v>
      </c>
      <c r="Y31" s="376">
        <v>449.07019522986923</v>
      </c>
      <c r="Z31" s="375">
        <v>710.72069999999997</v>
      </c>
      <c r="AA31" s="162">
        <v>-5.1345131156761212</v>
      </c>
      <c r="AB31" s="376">
        <v>425.14770865398935</v>
      </c>
      <c r="AC31" s="375">
        <v>732.34182052631581</v>
      </c>
      <c r="AD31" s="162">
        <v>3.0421402565474525</v>
      </c>
      <c r="AE31" s="163">
        <v>437.5042239635128</v>
      </c>
      <c r="AF31" s="375">
        <v>779.32515238321389</v>
      </c>
      <c r="AG31" s="162">
        <v>6.4154921294993548</v>
      </c>
      <c r="AH31" s="163">
        <v>475.82321682454506</v>
      </c>
      <c r="AI31" s="375">
        <v>844.06790000000001</v>
      </c>
      <c r="AJ31" s="162">
        <v>8.3075398527558981</v>
      </c>
      <c r="AK31" s="163">
        <v>515.35242019090924</v>
      </c>
    </row>
    <row r="32" spans="1:37" x14ac:dyDescent="0.25">
      <c r="A32" s="362"/>
      <c r="B32" s="232"/>
      <c r="C32" s="142"/>
      <c r="D32" s="377"/>
      <c r="E32" s="232"/>
      <c r="F32" s="142"/>
      <c r="G32" s="377"/>
      <c r="H32" s="232"/>
      <c r="I32" s="142"/>
      <c r="J32" s="377"/>
      <c r="K32" s="232"/>
      <c r="L32" s="142"/>
      <c r="M32" s="377"/>
      <c r="N32" s="232"/>
      <c r="O32" s="142"/>
      <c r="P32" s="377"/>
      <c r="Q32" s="232"/>
      <c r="R32" s="142"/>
      <c r="S32" s="377"/>
      <c r="T32" s="232"/>
      <c r="U32" s="142"/>
      <c r="V32" s="377"/>
      <c r="W32" s="232"/>
      <c r="X32" s="142"/>
      <c r="Y32" s="377"/>
      <c r="Z32" s="232"/>
      <c r="AA32" s="142"/>
      <c r="AB32" s="377"/>
      <c r="AC32" s="232"/>
      <c r="AD32" s="142"/>
      <c r="AE32" s="163"/>
      <c r="AF32" s="232"/>
      <c r="AG32" s="142"/>
      <c r="AH32" s="377">
        <v>0</v>
      </c>
      <c r="AI32" s="378"/>
      <c r="AJ32" s="142"/>
      <c r="AK32" s="377"/>
    </row>
    <row r="33" spans="1:37" x14ac:dyDescent="0.25">
      <c r="A33" s="379" t="s">
        <v>75</v>
      </c>
      <c r="B33" s="380">
        <v>30294.634133534062</v>
      </c>
      <c r="C33" s="381">
        <v>12.754936133075084</v>
      </c>
      <c r="D33" s="382">
        <v>523.72977716146613</v>
      </c>
      <c r="E33" s="380">
        <v>31361.394571869678</v>
      </c>
      <c r="F33" s="381">
        <v>3.5212851016239397</v>
      </c>
      <c r="G33" s="382">
        <v>544.63367219994643</v>
      </c>
      <c r="H33" s="380">
        <v>33568.436451008558</v>
      </c>
      <c r="I33" s="381">
        <v>7.0374481405190341</v>
      </c>
      <c r="J33" s="382">
        <v>582.73816944767805</v>
      </c>
      <c r="K33" s="380">
        <v>34764.67</v>
      </c>
      <c r="L33" s="381">
        <v>3.56356647929459</v>
      </c>
      <c r="M33" s="382">
        <v>597.58455970543525</v>
      </c>
      <c r="N33" s="380">
        <v>36366.271869000011</v>
      </c>
      <c r="O33" s="381">
        <v>4.6069813664274832</v>
      </c>
      <c r="P33" s="382">
        <v>620.5102029450419</v>
      </c>
      <c r="Q33" s="380">
        <v>37280.071754395714</v>
      </c>
      <c r="R33" s="381">
        <v>2.5127675684970638</v>
      </c>
      <c r="S33" s="382">
        <v>632.49270194908866</v>
      </c>
      <c r="T33" s="380">
        <v>38199.914439320026</v>
      </c>
      <c r="U33" s="381">
        <v>2.4673844272197583</v>
      </c>
      <c r="V33" s="382">
        <v>643.36378352848647</v>
      </c>
      <c r="W33" s="380">
        <v>38887.512898901994</v>
      </c>
      <c r="X33" s="381">
        <v>0.89318693695064311</v>
      </c>
      <c r="Y33" s="382">
        <v>649.94307326045566</v>
      </c>
      <c r="Z33" s="380">
        <v>39234.851084219983</v>
      </c>
      <c r="AA33" s="381">
        <v>0.89318693695064311</v>
      </c>
      <c r="AB33" s="382">
        <v>651.82072126284118</v>
      </c>
      <c r="AC33" s="380">
        <v>36873.833841325242</v>
      </c>
      <c r="AD33" s="381">
        <v>-6.0176531263663371</v>
      </c>
      <c r="AE33" s="382">
        <v>609.65222405147949</v>
      </c>
      <c r="AF33" s="380">
        <v>38133.916716856162</v>
      </c>
      <c r="AG33" s="381">
        <v>3.4172819700638764</v>
      </c>
      <c r="AH33" s="382">
        <v>642.04774578194406</v>
      </c>
      <c r="AI33" s="380">
        <v>39901.871384220009</v>
      </c>
      <c r="AJ33" s="381">
        <v>4.6361738304797999</v>
      </c>
      <c r="AK33" s="382">
        <v>671.81419535107193</v>
      </c>
    </row>
    <row r="34" spans="1:37" x14ac:dyDescent="0.25">
      <c r="A34" s="359" t="s">
        <v>186</v>
      </c>
    </row>
    <row r="36" spans="1:37" ht="63.6" customHeight="1" x14ac:dyDescent="0.25">
      <c r="A36" s="766" t="s">
        <v>78</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row>
  </sheetData>
  <mergeCells count="14">
    <mergeCell ref="A2:AK4"/>
    <mergeCell ref="Z6:AB6"/>
    <mergeCell ref="AC6:AE6"/>
    <mergeCell ref="AF6:AH6"/>
    <mergeCell ref="AI6:AK6"/>
    <mergeCell ref="A36:AK36"/>
    <mergeCell ref="W6:Y6"/>
    <mergeCell ref="T6:V6"/>
    <mergeCell ref="Q6:S6"/>
    <mergeCell ref="N6:P6"/>
    <mergeCell ref="K6:M6"/>
    <mergeCell ref="H6:J6"/>
    <mergeCell ref="E6:G6"/>
    <mergeCell ref="B6:D6"/>
  </mergeCells>
  <phoneticPr fontId="48" type="noConversion"/>
  <printOptions horizontalCentered="1" verticalCentered="1" gridLinesSet="0"/>
  <pageMargins left="0" right="0" top="0" bottom="0" header="0" footer="0"/>
  <pageSetup paperSize="9" scale="85"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zoomScale="75" workbookViewId="0">
      <selection activeCell="E22" sqref="E22"/>
    </sheetView>
  </sheetViews>
  <sheetFormatPr defaultColWidth="12.5703125" defaultRowHeight="18.75" x14ac:dyDescent="0.3"/>
  <cols>
    <col min="1" max="1" width="24.42578125" style="384" customWidth="1"/>
    <col min="2" max="3" width="14.140625" style="384" customWidth="1"/>
    <col min="4" max="4" width="13.85546875" style="384" customWidth="1"/>
    <col min="5" max="5" width="15.28515625" style="384" customWidth="1"/>
    <col min="6" max="65" width="12.5703125" style="384" customWidth="1"/>
    <col min="66" max="16384" width="12.5703125" style="384"/>
  </cols>
  <sheetData>
    <row r="1" spans="1:5" ht="32.25" customHeight="1" x14ac:dyDescent="0.3">
      <c r="A1" s="383">
        <f ca="1">NOW()</f>
        <v>41722.449281944442</v>
      </c>
    </row>
    <row r="2" spans="1:5" ht="45" customHeight="1" x14ac:dyDescent="0.3">
      <c r="A2" s="768" t="s">
        <v>187</v>
      </c>
      <c r="B2" s="768"/>
      <c r="C2" s="768"/>
      <c r="D2" s="768"/>
      <c r="E2" s="768"/>
    </row>
    <row r="3" spans="1:5" ht="66" customHeight="1" x14ac:dyDescent="0.3">
      <c r="A3" s="768"/>
      <c r="B3" s="768"/>
      <c r="C3" s="768"/>
      <c r="D3" s="768"/>
      <c r="E3" s="768"/>
    </row>
    <row r="5" spans="1:5" x14ac:dyDescent="0.3">
      <c r="E5" s="385" t="s">
        <v>3</v>
      </c>
    </row>
    <row r="6" spans="1:5" x14ac:dyDescent="0.3">
      <c r="A6" s="386"/>
      <c r="B6" s="387" t="s">
        <v>11</v>
      </c>
      <c r="C6" s="387" t="s">
        <v>12</v>
      </c>
      <c r="D6" s="387" t="s">
        <v>13</v>
      </c>
      <c r="E6" s="387" t="s">
        <v>14</v>
      </c>
    </row>
    <row r="7" spans="1:5" x14ac:dyDescent="0.3">
      <c r="A7" s="388" t="s">
        <v>54</v>
      </c>
      <c r="B7" s="389">
        <v>4274.4724058862321</v>
      </c>
      <c r="C7" s="389">
        <v>4537.2964420718681</v>
      </c>
      <c r="D7" s="389">
        <v>4613.5401933748954</v>
      </c>
      <c r="E7" s="389">
        <v>4548.5292711005986</v>
      </c>
    </row>
    <row r="8" spans="1:5" x14ac:dyDescent="0.3">
      <c r="A8" s="388" t="s">
        <v>55</v>
      </c>
      <c r="B8" s="389">
        <v>0</v>
      </c>
      <c r="C8" s="389">
        <v>0</v>
      </c>
      <c r="D8" s="389">
        <v>0</v>
      </c>
      <c r="E8" s="389">
        <v>0</v>
      </c>
    </row>
    <row r="9" spans="1:5" x14ac:dyDescent="0.3">
      <c r="A9" s="388" t="s">
        <v>56</v>
      </c>
      <c r="B9" s="389">
        <v>5778.946541307293</v>
      </c>
      <c r="C9" s="389">
        <v>7171.970460483476</v>
      </c>
      <c r="D9" s="389">
        <v>7370.6967589021115</v>
      </c>
      <c r="E9" s="389">
        <v>7159.6535921671521</v>
      </c>
    </row>
    <row r="10" spans="1:5" x14ac:dyDescent="0.3">
      <c r="A10" s="388" t="s">
        <v>57</v>
      </c>
      <c r="B10" s="389">
        <v>0</v>
      </c>
      <c r="C10" s="389">
        <v>0</v>
      </c>
      <c r="D10" s="389">
        <v>0</v>
      </c>
      <c r="E10" s="389">
        <v>0</v>
      </c>
    </row>
    <row r="11" spans="1:5" x14ac:dyDescent="0.3">
      <c r="A11" s="388" t="s">
        <v>58</v>
      </c>
      <c r="B11" s="389">
        <v>0</v>
      </c>
      <c r="C11" s="389">
        <v>0</v>
      </c>
      <c r="D11" s="389">
        <v>0</v>
      </c>
      <c r="E11" s="389">
        <v>0</v>
      </c>
    </row>
    <row r="12" spans="1:5" x14ac:dyDescent="0.3">
      <c r="A12" s="388" t="s">
        <v>59</v>
      </c>
      <c r="B12" s="389">
        <v>3862.8555076007565</v>
      </c>
      <c r="C12" s="389">
        <v>4630.6541391094579</v>
      </c>
      <c r="D12" s="389">
        <v>4629.121265654594</v>
      </c>
      <c r="E12" s="389">
        <v>4642.5287549158629</v>
      </c>
    </row>
    <row r="13" spans="1:5" x14ac:dyDescent="0.3">
      <c r="A13" s="388" t="s">
        <v>60</v>
      </c>
      <c r="B13" s="389">
        <v>0</v>
      </c>
      <c r="C13" s="389">
        <v>0</v>
      </c>
      <c r="D13" s="389">
        <v>0</v>
      </c>
      <c r="E13" s="389">
        <v>0</v>
      </c>
    </row>
    <row r="14" spans="1:5" x14ac:dyDescent="0.3">
      <c r="A14" s="388" t="s">
        <v>61</v>
      </c>
      <c r="B14" s="389">
        <v>2015.5049384221097</v>
      </c>
      <c r="C14" s="389">
        <v>2011.8616481045294</v>
      </c>
      <c r="D14" s="389">
        <v>1954.0622930880093</v>
      </c>
      <c r="E14" s="389">
        <v>1892.6385866425658</v>
      </c>
    </row>
    <row r="15" spans="1:5" x14ac:dyDescent="0.3">
      <c r="A15" s="388" t="s">
        <v>62</v>
      </c>
      <c r="B15" s="389">
        <v>3793.1437295252076</v>
      </c>
      <c r="C15" s="389">
        <v>3981.5845719005356</v>
      </c>
      <c r="D15" s="389">
        <v>4105.0046854422762</v>
      </c>
      <c r="E15" s="389">
        <v>4004.9706870346067</v>
      </c>
    </row>
    <row r="16" spans="1:5" x14ac:dyDescent="0.3">
      <c r="A16" s="388" t="s">
        <v>63</v>
      </c>
      <c r="B16" s="389">
        <v>3813.9486885061979</v>
      </c>
      <c r="C16" s="389">
        <v>3927.347673907946</v>
      </c>
      <c r="D16" s="389">
        <v>3918.1263145874368</v>
      </c>
      <c r="E16" s="389">
        <v>3832.7519409549886</v>
      </c>
    </row>
    <row r="17" spans="1:5" x14ac:dyDescent="0.3">
      <c r="A17" s="388" t="s">
        <v>64</v>
      </c>
      <c r="B17" s="389">
        <v>1085.4753836928141</v>
      </c>
      <c r="C17" s="389">
        <v>1098.8779208524245</v>
      </c>
      <c r="D17" s="389">
        <v>1092.6644225097182</v>
      </c>
      <c r="E17" s="389">
        <v>1082.8840776711561</v>
      </c>
    </row>
    <row r="18" spans="1:5" x14ac:dyDescent="0.3">
      <c r="A18" s="388" t="s">
        <v>65</v>
      </c>
      <c r="B18" s="389">
        <v>1763.8362565747771</v>
      </c>
      <c r="C18" s="389">
        <v>1801.4230337748795</v>
      </c>
      <c r="D18" s="389">
        <v>1766.4430709334156</v>
      </c>
      <c r="E18" s="389">
        <v>1745.8933138189868</v>
      </c>
    </row>
    <row r="19" spans="1:5" x14ac:dyDescent="0.3">
      <c r="A19" s="388" t="s">
        <v>66</v>
      </c>
      <c r="B19" s="389">
        <v>3491.4829991016427</v>
      </c>
      <c r="C19" s="389">
        <v>4923.5941879058</v>
      </c>
      <c r="D19" s="389">
        <v>5039.8682240831831</v>
      </c>
      <c r="E19" s="389">
        <v>4819.2709131348229</v>
      </c>
    </row>
    <row r="20" spans="1:5" x14ac:dyDescent="0.3">
      <c r="A20" s="388" t="s">
        <v>67</v>
      </c>
      <c r="B20" s="389">
        <v>1649.7667768201102</v>
      </c>
      <c r="C20" s="389">
        <v>1702.5201937985837</v>
      </c>
      <c r="D20" s="389">
        <v>1701.0678851220093</v>
      </c>
      <c r="E20" s="389">
        <v>1711.0941834242233</v>
      </c>
    </row>
    <row r="21" spans="1:5" x14ac:dyDescent="0.3">
      <c r="A21" s="388" t="s">
        <v>68</v>
      </c>
      <c r="B21" s="389">
        <v>491.45103920979091</v>
      </c>
      <c r="C21" s="389">
        <v>479.83688478419549</v>
      </c>
      <c r="D21" s="389">
        <v>476.24791112943666</v>
      </c>
      <c r="E21" s="389">
        <v>471.47966568003818</v>
      </c>
    </row>
    <row r="22" spans="1:5" x14ac:dyDescent="0.3">
      <c r="A22" s="388" t="s">
        <v>69</v>
      </c>
      <c r="B22" s="389">
        <v>7622.3755015446814</v>
      </c>
      <c r="C22" s="389">
        <v>7672.1468013669819</v>
      </c>
      <c r="D22" s="389">
        <v>7672.9886385372029</v>
      </c>
      <c r="E22" s="389">
        <v>7676.3042618635518</v>
      </c>
    </row>
    <row r="23" spans="1:5" x14ac:dyDescent="0.3">
      <c r="A23" s="388" t="s">
        <v>70</v>
      </c>
      <c r="B23" s="389">
        <v>5538.4931145683731</v>
      </c>
      <c r="C23" s="389">
        <v>5531.435927003844</v>
      </c>
      <c r="D23" s="389">
        <v>5483.0957270164263</v>
      </c>
      <c r="E23" s="389">
        <v>5426.5719373162974</v>
      </c>
    </row>
    <row r="24" spans="1:5" x14ac:dyDescent="0.3">
      <c r="A24" s="388" t="s">
        <v>71</v>
      </c>
      <c r="B24" s="389">
        <v>916.19039228349641</v>
      </c>
      <c r="C24" s="389">
        <v>908.03505367940988</v>
      </c>
      <c r="D24" s="389">
        <v>891.55451209933335</v>
      </c>
      <c r="E24" s="389">
        <v>881.56212002759139</v>
      </c>
    </row>
    <row r="25" spans="1:5" x14ac:dyDescent="0.3">
      <c r="A25" s="388" t="s">
        <v>72</v>
      </c>
      <c r="B25" s="389">
        <v>3107.8252785773825</v>
      </c>
      <c r="C25" s="389">
        <v>3119.5623654306755</v>
      </c>
      <c r="D25" s="389">
        <v>3088.4376034091201</v>
      </c>
      <c r="E25" s="389">
        <v>3072.7245984452015</v>
      </c>
    </row>
    <row r="26" spans="1:5" x14ac:dyDescent="0.3">
      <c r="A26" s="388" t="s">
        <v>73</v>
      </c>
      <c r="B26" s="389">
        <v>0</v>
      </c>
      <c r="C26" s="389">
        <v>0</v>
      </c>
      <c r="D26" s="389">
        <v>0</v>
      </c>
      <c r="E26" s="389">
        <v>0</v>
      </c>
    </row>
    <row r="27" spans="1:5" x14ac:dyDescent="0.3">
      <c r="A27" s="388" t="s">
        <v>74</v>
      </c>
      <c r="B27" s="389">
        <v>0</v>
      </c>
      <c r="C27" s="389">
        <v>0</v>
      </c>
      <c r="D27" s="389">
        <v>0</v>
      </c>
      <c r="E27" s="389">
        <v>0</v>
      </c>
    </row>
    <row r="28" spans="1:5" x14ac:dyDescent="0.3">
      <c r="A28" s="390"/>
      <c r="B28" s="390"/>
      <c r="C28" s="389">
        <v>0</v>
      </c>
      <c r="D28" s="389">
        <v>0</v>
      </c>
      <c r="E28" s="389"/>
    </row>
    <row r="29" spans="1:5" x14ac:dyDescent="0.3">
      <c r="A29" s="391" t="s">
        <v>75</v>
      </c>
      <c r="B29" s="392">
        <v>49205.768553620859</v>
      </c>
      <c r="C29" s="392">
        <v>53498.147304174607</v>
      </c>
      <c r="D29" s="392">
        <v>53802.919505889164</v>
      </c>
      <c r="E29" s="392">
        <v>52968.857904197648</v>
      </c>
    </row>
    <row r="30" spans="1:5" x14ac:dyDescent="0.3">
      <c r="A30" s="393"/>
    </row>
    <row r="31" spans="1:5" x14ac:dyDescent="0.3">
      <c r="A31" s="393" t="s">
        <v>188</v>
      </c>
    </row>
    <row r="32" spans="1:5" x14ac:dyDescent="0.3">
      <c r="A32" s="394"/>
    </row>
    <row r="34" spans="1:1" x14ac:dyDescent="0.3">
      <c r="A34" s="393"/>
    </row>
    <row r="35" spans="1:1" x14ac:dyDescent="0.3">
      <c r="A35" s="394"/>
    </row>
  </sheetData>
  <mergeCells count="1">
    <mergeCell ref="A2:E3"/>
  </mergeCells>
  <phoneticPr fontId="48" type="noConversion"/>
  <printOptions horizontalCentered="1" verticalCentered="1"/>
  <pageMargins left="0" right="0" top="0" bottom="0" header="0" footer="0"/>
  <pageSetup paperSize="9" scale="79" orientation="landscape"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zoomScale="75" workbookViewId="0">
      <selection activeCell="D29" sqref="D29"/>
    </sheetView>
  </sheetViews>
  <sheetFormatPr defaultColWidth="12.5703125" defaultRowHeight="18.75" x14ac:dyDescent="0.3"/>
  <cols>
    <col min="1" max="9" width="24.42578125" style="384" customWidth="1"/>
    <col min="10" max="11" width="14.140625" style="384" customWidth="1"/>
    <col min="12" max="12" width="13.85546875" style="384" customWidth="1"/>
    <col min="13" max="13" width="15.28515625" style="384" customWidth="1"/>
    <col min="14" max="73" width="12.5703125" style="384" customWidth="1"/>
    <col min="74" max="16384" width="12.5703125" style="384"/>
  </cols>
  <sheetData>
    <row r="1" spans="1:13" ht="32.25" customHeight="1" x14ac:dyDescent="0.3">
      <c r="A1" s="383">
        <f ca="1">NOW()</f>
        <v>41722.449282060188</v>
      </c>
      <c r="B1" s="383"/>
      <c r="C1" s="383"/>
      <c r="D1" s="383"/>
      <c r="E1" s="383"/>
      <c r="F1" s="383"/>
      <c r="G1" s="383"/>
      <c r="H1" s="383"/>
      <c r="I1" s="383"/>
    </row>
    <row r="2" spans="1:13" ht="45" customHeight="1" x14ac:dyDescent="0.3">
      <c r="A2" s="768" t="s">
        <v>187</v>
      </c>
      <c r="B2" s="768"/>
      <c r="C2" s="768"/>
      <c r="D2" s="768"/>
      <c r="E2" s="768"/>
      <c r="F2" s="768"/>
      <c r="G2" s="768"/>
      <c r="H2" s="768"/>
      <c r="I2" s="768"/>
      <c r="J2" s="768"/>
      <c r="K2" s="768"/>
      <c r="L2" s="768"/>
      <c r="M2" s="768"/>
    </row>
    <row r="3" spans="1:13" ht="66" customHeight="1" x14ac:dyDescent="0.3">
      <c r="A3" s="768"/>
      <c r="B3" s="768"/>
      <c r="C3" s="768"/>
      <c r="D3" s="768"/>
      <c r="E3" s="768"/>
      <c r="F3" s="768"/>
      <c r="G3" s="768"/>
      <c r="H3" s="768"/>
      <c r="I3" s="768"/>
      <c r="J3" s="768"/>
      <c r="K3" s="768"/>
      <c r="L3" s="768"/>
      <c r="M3" s="768"/>
    </row>
    <row r="5" spans="1:13" x14ac:dyDescent="0.3">
      <c r="M5" s="385" t="s">
        <v>3</v>
      </c>
    </row>
    <row r="6" spans="1:13" x14ac:dyDescent="0.3">
      <c r="A6" s="386"/>
      <c r="B6" s="387" t="s">
        <v>312</v>
      </c>
      <c r="C6" s="387" t="s">
        <v>4</v>
      </c>
      <c r="D6" s="387" t="s">
        <v>5</v>
      </c>
      <c r="E6" s="387" t="s">
        <v>6</v>
      </c>
      <c r="F6" s="387" t="s">
        <v>7</v>
      </c>
      <c r="G6" s="387" t="s">
        <v>8</v>
      </c>
      <c r="H6" s="387" t="s">
        <v>9</v>
      </c>
      <c r="I6" s="387" t="s">
        <v>10</v>
      </c>
      <c r="J6" s="387" t="s">
        <v>11</v>
      </c>
      <c r="K6" s="387" t="s">
        <v>12</v>
      </c>
      <c r="L6" s="387" t="s">
        <v>13</v>
      </c>
      <c r="M6" s="387" t="s">
        <v>14</v>
      </c>
    </row>
    <row r="7" spans="1:13" x14ac:dyDescent="0.3">
      <c r="A7" s="388" t="s">
        <v>54</v>
      </c>
      <c r="B7" s="389">
        <v>2236.5278079332943</v>
      </c>
      <c r="C7" s="389">
        <v>2760.9647202016613</v>
      </c>
      <c r="D7" s="389">
        <v>2852.0979336368896</v>
      </c>
      <c r="E7" s="389">
        <v>2859.4547021056428</v>
      </c>
      <c r="F7" s="389">
        <v>3412.8603969999999</v>
      </c>
      <c r="G7" s="389">
        <v>3581.1821733504385</v>
      </c>
      <c r="H7" s="389">
        <v>3834.1746914071309</v>
      </c>
      <c r="I7" s="389">
        <v>4050.3141825734924</v>
      </c>
      <c r="J7" s="389">
        <v>4274.4724058862321</v>
      </c>
      <c r="K7" s="389">
        <v>4537.2964420718681</v>
      </c>
      <c r="L7" s="389">
        <v>4613.5401933748954</v>
      </c>
      <c r="M7" s="389">
        <v>4548.5292711005986</v>
      </c>
    </row>
    <row r="8" spans="1:13" x14ac:dyDescent="0.3">
      <c r="A8" s="388" t="s">
        <v>55</v>
      </c>
      <c r="B8" s="389">
        <v>0</v>
      </c>
      <c r="C8" s="389">
        <v>0</v>
      </c>
      <c r="D8" s="389">
        <v>0</v>
      </c>
      <c r="E8" s="389">
        <v>0</v>
      </c>
      <c r="F8" s="389">
        <v>0</v>
      </c>
      <c r="G8" s="389">
        <v>0</v>
      </c>
      <c r="H8" s="389">
        <v>0</v>
      </c>
      <c r="I8" s="389">
        <v>0</v>
      </c>
      <c r="J8" s="389">
        <v>0</v>
      </c>
      <c r="K8" s="389">
        <v>0</v>
      </c>
      <c r="L8" s="389">
        <v>0</v>
      </c>
      <c r="M8" s="389">
        <v>0</v>
      </c>
    </row>
    <row r="9" spans="1:13" x14ac:dyDescent="0.3">
      <c r="A9" s="388" t="s">
        <v>56</v>
      </c>
      <c r="B9" s="389">
        <v>1973.5659087565257</v>
      </c>
      <c r="C9" s="389">
        <v>3140.5348864298876</v>
      </c>
      <c r="D9" s="389">
        <v>3192.2522890425998</v>
      </c>
      <c r="E9" s="389">
        <v>3316.7382211566332</v>
      </c>
      <c r="F9" s="389">
        <v>4390.4934579999999</v>
      </c>
      <c r="G9" s="389">
        <v>5027.9044331228924</v>
      </c>
      <c r="H9" s="389">
        <v>5216.8430122111185</v>
      </c>
      <c r="I9" s="389">
        <v>5678.483000505551</v>
      </c>
      <c r="J9" s="389">
        <v>5778.946541307293</v>
      </c>
      <c r="K9" s="389">
        <v>7171.970460483476</v>
      </c>
      <c r="L9" s="389">
        <v>7370.6967589021115</v>
      </c>
      <c r="M9" s="389">
        <v>7159.6535921671521</v>
      </c>
    </row>
    <row r="10" spans="1:13" x14ac:dyDescent="0.3">
      <c r="A10" s="388" t="s">
        <v>57</v>
      </c>
      <c r="B10" s="389">
        <v>0</v>
      </c>
      <c r="C10" s="389">
        <v>0</v>
      </c>
      <c r="D10" s="389">
        <v>0</v>
      </c>
      <c r="E10" s="389">
        <v>0</v>
      </c>
      <c r="F10" s="389">
        <v>0</v>
      </c>
      <c r="G10" s="389">
        <v>0</v>
      </c>
      <c r="H10" s="389">
        <v>0</v>
      </c>
      <c r="I10" s="389">
        <v>0</v>
      </c>
      <c r="J10" s="389">
        <v>0</v>
      </c>
      <c r="K10" s="389">
        <v>0</v>
      </c>
      <c r="L10" s="389">
        <v>0</v>
      </c>
      <c r="M10" s="389">
        <v>0</v>
      </c>
    </row>
    <row r="11" spans="1:13" x14ac:dyDescent="0.3">
      <c r="A11" s="388" t="s">
        <v>58</v>
      </c>
      <c r="B11" s="389">
        <v>0</v>
      </c>
      <c r="C11" s="389">
        <v>0</v>
      </c>
      <c r="D11" s="389">
        <v>0</v>
      </c>
      <c r="E11" s="389">
        <v>0</v>
      </c>
      <c r="F11" s="389">
        <v>0</v>
      </c>
      <c r="G11" s="389">
        <v>0</v>
      </c>
      <c r="H11" s="389">
        <v>0</v>
      </c>
      <c r="I11" s="389">
        <v>0</v>
      </c>
      <c r="J11" s="389">
        <v>0</v>
      </c>
      <c r="K11" s="389">
        <v>0</v>
      </c>
      <c r="L11" s="389">
        <v>0</v>
      </c>
      <c r="M11" s="389">
        <v>0</v>
      </c>
    </row>
    <row r="12" spans="1:13" x14ac:dyDescent="0.3">
      <c r="A12" s="388" t="s">
        <v>59</v>
      </c>
      <c r="B12" s="389">
        <v>1906.1994976940202</v>
      </c>
      <c r="C12" s="389">
        <v>2160.6206362898406</v>
      </c>
      <c r="D12" s="389">
        <v>2364.8397051388192</v>
      </c>
      <c r="E12" s="389">
        <v>2320.0475631200134</v>
      </c>
      <c r="F12" s="389">
        <v>2961.960963</v>
      </c>
      <c r="G12" s="389">
        <v>3313.888411735154</v>
      </c>
      <c r="H12" s="389">
        <v>3564.2382291224194</v>
      </c>
      <c r="I12" s="389">
        <v>3819.2665047796186</v>
      </c>
      <c r="J12" s="389">
        <v>3862.8555076007565</v>
      </c>
      <c r="K12" s="389">
        <v>4630.6541391094579</v>
      </c>
      <c r="L12" s="389">
        <v>4629.121265654594</v>
      </c>
      <c r="M12" s="389">
        <v>4642.5287549158629</v>
      </c>
    </row>
    <row r="13" spans="1:13" x14ac:dyDescent="0.3">
      <c r="A13" s="388" t="s">
        <v>60</v>
      </c>
      <c r="B13" s="389">
        <v>0</v>
      </c>
      <c r="C13" s="389">
        <v>0</v>
      </c>
      <c r="D13" s="389">
        <v>0</v>
      </c>
      <c r="E13" s="389">
        <v>0</v>
      </c>
      <c r="F13" s="389">
        <v>0</v>
      </c>
      <c r="G13" s="389">
        <v>0</v>
      </c>
      <c r="H13" s="389">
        <v>0</v>
      </c>
      <c r="I13" s="389">
        <v>0</v>
      </c>
      <c r="J13" s="389">
        <v>0</v>
      </c>
      <c r="K13" s="389">
        <v>0</v>
      </c>
      <c r="L13" s="389">
        <v>0</v>
      </c>
      <c r="M13" s="389">
        <v>0</v>
      </c>
    </row>
    <row r="14" spans="1:13" x14ac:dyDescent="0.3">
      <c r="A14" s="388" t="s">
        <v>61</v>
      </c>
      <c r="B14" s="389">
        <v>1265.084693930082</v>
      </c>
      <c r="C14" s="389">
        <v>1433.7407306202008</v>
      </c>
      <c r="D14" s="389">
        <v>1498.5514407090227</v>
      </c>
      <c r="E14" s="389">
        <v>1487.3031823953283</v>
      </c>
      <c r="F14" s="389">
        <v>1636.7725459999999</v>
      </c>
      <c r="G14" s="389">
        <v>1721.3633846447465</v>
      </c>
      <c r="H14" s="389">
        <v>1837.5250553842811</v>
      </c>
      <c r="I14" s="389">
        <v>1936.8292155130828</v>
      </c>
      <c r="J14" s="389">
        <v>2015.5049384221097</v>
      </c>
      <c r="K14" s="389">
        <v>2011.8616481045294</v>
      </c>
      <c r="L14" s="389">
        <v>1954.0622930880093</v>
      </c>
      <c r="M14" s="389">
        <v>1892.6385866425658</v>
      </c>
    </row>
    <row r="15" spans="1:13" x14ac:dyDescent="0.3">
      <c r="A15" s="388" t="s">
        <v>62</v>
      </c>
      <c r="B15" s="389">
        <v>1746.9890072934045</v>
      </c>
      <c r="C15" s="389">
        <v>2119.3864106760107</v>
      </c>
      <c r="D15" s="389">
        <v>2242.2526756239527</v>
      </c>
      <c r="E15" s="389">
        <v>2221.7385830868889</v>
      </c>
      <c r="F15" s="389">
        <v>2803.9812379999998</v>
      </c>
      <c r="G15" s="389">
        <v>2837.0567411232983</v>
      </c>
      <c r="H15" s="389">
        <v>3263.4931492221708</v>
      </c>
      <c r="I15" s="389">
        <v>3511.0719184269533</v>
      </c>
      <c r="J15" s="389">
        <v>3793.1437295252076</v>
      </c>
      <c r="K15" s="389">
        <v>3981.5845719005356</v>
      </c>
      <c r="L15" s="389">
        <v>4105.0046854422762</v>
      </c>
      <c r="M15" s="389">
        <v>4004.9706870346067</v>
      </c>
    </row>
    <row r="16" spans="1:13" x14ac:dyDescent="0.3">
      <c r="A16" s="388" t="s">
        <v>63</v>
      </c>
      <c r="B16" s="389">
        <v>2056.1844724248162</v>
      </c>
      <c r="C16" s="389">
        <v>2427.3584636908131</v>
      </c>
      <c r="D16" s="389">
        <v>2587.0506817943869</v>
      </c>
      <c r="E16" s="389">
        <v>2556.1934816425123</v>
      </c>
      <c r="F16" s="389">
        <v>3079.2541660000002</v>
      </c>
      <c r="G16" s="389">
        <v>3175.8371120930847</v>
      </c>
      <c r="H16" s="389">
        <v>3414.5353614592036</v>
      </c>
      <c r="I16" s="389">
        <v>3617.5509277424953</v>
      </c>
      <c r="J16" s="389">
        <v>3813.9486885061979</v>
      </c>
      <c r="K16" s="389">
        <v>3927.347673907946</v>
      </c>
      <c r="L16" s="389">
        <v>3918.1263145874368</v>
      </c>
      <c r="M16" s="389">
        <v>3832.7519409549886</v>
      </c>
    </row>
    <row r="17" spans="1:13" x14ac:dyDescent="0.3">
      <c r="A17" s="388" t="s">
        <v>64</v>
      </c>
      <c r="B17" s="389">
        <v>617.61588412669732</v>
      </c>
      <c r="C17" s="389">
        <v>711.72538672762903</v>
      </c>
      <c r="D17" s="389">
        <v>729.9095315550237</v>
      </c>
      <c r="E17" s="389">
        <v>753.02245005781492</v>
      </c>
      <c r="F17" s="389">
        <v>861.88327700000002</v>
      </c>
      <c r="G17" s="389">
        <v>904.73782685025401</v>
      </c>
      <c r="H17" s="389">
        <v>971.81425838624455</v>
      </c>
      <c r="I17" s="389">
        <v>1023.8608172419684</v>
      </c>
      <c r="J17" s="389">
        <v>1085.4753836928141</v>
      </c>
      <c r="K17" s="389">
        <v>1098.8779208524245</v>
      </c>
      <c r="L17" s="389">
        <v>1092.6644225097182</v>
      </c>
      <c r="M17" s="389">
        <v>1082.8840776711561</v>
      </c>
    </row>
    <row r="18" spans="1:13" x14ac:dyDescent="0.3">
      <c r="A18" s="388" t="s">
        <v>65</v>
      </c>
      <c r="B18" s="389">
        <v>889.29025311655914</v>
      </c>
      <c r="C18" s="389">
        <v>1046.1751780805271</v>
      </c>
      <c r="D18" s="389">
        <v>1098.6112240395221</v>
      </c>
      <c r="E18" s="389">
        <v>1111.237775426566</v>
      </c>
      <c r="F18" s="389">
        <v>1302.638328</v>
      </c>
      <c r="G18" s="389">
        <v>1386.5883202323648</v>
      </c>
      <c r="H18" s="389">
        <v>1532.4160752753417</v>
      </c>
      <c r="I18" s="389">
        <v>1618.7867807577318</v>
      </c>
      <c r="J18" s="389">
        <v>1763.8362565747771</v>
      </c>
      <c r="K18" s="389">
        <v>1801.4230337748795</v>
      </c>
      <c r="L18" s="389">
        <v>1766.4430709334156</v>
      </c>
      <c r="M18" s="389">
        <v>1745.8933138189868</v>
      </c>
    </row>
    <row r="19" spans="1:13" x14ac:dyDescent="0.3">
      <c r="A19" s="388" t="s">
        <v>66</v>
      </c>
      <c r="B19" s="389">
        <v>2298.7566830999813</v>
      </c>
      <c r="C19" s="389">
        <v>3111.014051990669</v>
      </c>
      <c r="D19" s="389">
        <v>2834.2651500072893</v>
      </c>
      <c r="E19" s="389">
        <v>3393.5743080760139</v>
      </c>
      <c r="F19" s="389">
        <v>3281.5266839999999</v>
      </c>
      <c r="G19" s="389">
        <v>3487.6934204375102</v>
      </c>
      <c r="H19" s="389">
        <v>3643.2917815517299</v>
      </c>
      <c r="I19" s="389">
        <v>3962.1562552052101</v>
      </c>
      <c r="J19" s="389">
        <v>3491.4829991016427</v>
      </c>
      <c r="K19" s="389">
        <v>4923.5941879058</v>
      </c>
      <c r="L19" s="389">
        <v>5039.8682240831831</v>
      </c>
      <c r="M19" s="389">
        <v>4819.2709131348229</v>
      </c>
    </row>
    <row r="20" spans="1:13" x14ac:dyDescent="0.3">
      <c r="A20" s="388" t="s">
        <v>67</v>
      </c>
      <c r="B20" s="389">
        <v>997.51671945803002</v>
      </c>
      <c r="C20" s="389">
        <v>1117.3207628443442</v>
      </c>
      <c r="D20" s="389">
        <v>1172.0709924707094</v>
      </c>
      <c r="E20" s="389">
        <v>1175.5757895200022</v>
      </c>
      <c r="F20" s="389">
        <v>1349.537415</v>
      </c>
      <c r="G20" s="389">
        <v>1413.1876069314246</v>
      </c>
      <c r="H20" s="389">
        <v>1468.5120380130388</v>
      </c>
      <c r="I20" s="389">
        <v>1542.2379276622523</v>
      </c>
      <c r="J20" s="389">
        <v>1649.7667768201102</v>
      </c>
      <c r="K20" s="389">
        <v>1702.5201937985837</v>
      </c>
      <c r="L20" s="389">
        <v>1701.0678851220093</v>
      </c>
      <c r="M20" s="389">
        <v>1711.0941834242233</v>
      </c>
    </row>
    <row r="21" spans="1:13" x14ac:dyDescent="0.3">
      <c r="A21" s="388" t="s">
        <v>68</v>
      </c>
      <c r="B21" s="389">
        <v>333.98012369865774</v>
      </c>
      <c r="C21" s="389">
        <v>371.40426064807338</v>
      </c>
      <c r="D21" s="389">
        <v>383.02933747051208</v>
      </c>
      <c r="E21" s="389">
        <v>388.53239400000001</v>
      </c>
      <c r="F21" s="389">
        <v>419.38910900000002</v>
      </c>
      <c r="G21" s="389">
        <v>426.64552858597438</v>
      </c>
      <c r="H21" s="389">
        <v>443.9689742584988</v>
      </c>
      <c r="I21" s="389">
        <v>461.97473848114123</v>
      </c>
      <c r="J21" s="389">
        <v>491.45103920979091</v>
      </c>
      <c r="K21" s="389">
        <v>479.83688478419549</v>
      </c>
      <c r="L21" s="389">
        <v>476.24791112943666</v>
      </c>
      <c r="M21" s="389">
        <v>471.47966568003818</v>
      </c>
    </row>
    <row r="22" spans="1:13" x14ac:dyDescent="0.3">
      <c r="A22" s="388" t="s">
        <v>69</v>
      </c>
      <c r="B22" s="389">
        <v>4827.8370065404106</v>
      </c>
      <c r="C22" s="389">
        <v>5506.3453409607464</v>
      </c>
      <c r="D22" s="389">
        <v>5733.4205782530689</v>
      </c>
      <c r="E22" s="389">
        <v>5870.7751292019093</v>
      </c>
      <c r="F22" s="389">
        <v>6067.1794829999999</v>
      </c>
      <c r="G22" s="389">
        <v>6621.6038525489248</v>
      </c>
      <c r="H22" s="389">
        <v>6949.6506484138117</v>
      </c>
      <c r="I22" s="389">
        <v>7258.0065892151151</v>
      </c>
      <c r="J22" s="389">
        <v>7622.3755015446814</v>
      </c>
      <c r="K22" s="389">
        <v>7672.1468013669819</v>
      </c>
      <c r="L22" s="389">
        <v>7672.9886385372029</v>
      </c>
      <c r="M22" s="389">
        <v>7676.3042618635518</v>
      </c>
    </row>
    <row r="23" spans="1:13" x14ac:dyDescent="0.3">
      <c r="A23" s="388" t="s">
        <v>70</v>
      </c>
      <c r="B23" s="389">
        <v>3467.0176378475103</v>
      </c>
      <c r="C23" s="389">
        <v>4164.5097058534084</v>
      </c>
      <c r="D23" s="389">
        <v>3867.2600886013079</v>
      </c>
      <c r="E23" s="389">
        <v>4430.2066397862727</v>
      </c>
      <c r="F23" s="389">
        <v>4213.741865</v>
      </c>
      <c r="G23" s="389">
        <v>4551.4849209144322</v>
      </c>
      <c r="H23" s="389">
        <v>5023.2707555527622</v>
      </c>
      <c r="I23" s="389">
        <v>5214.6842910698588</v>
      </c>
      <c r="J23" s="389">
        <v>5538.4931145683731</v>
      </c>
      <c r="K23" s="389">
        <v>5531.435927003844</v>
      </c>
      <c r="L23" s="389">
        <v>5483.0957270164263</v>
      </c>
      <c r="M23" s="389">
        <v>5426.5719373162974</v>
      </c>
    </row>
    <row r="24" spans="1:13" x14ac:dyDescent="0.3">
      <c r="A24" s="388" t="s">
        <v>71</v>
      </c>
      <c r="B24" s="389">
        <v>605.829844323364</v>
      </c>
      <c r="C24" s="389">
        <v>683.88753616281383</v>
      </c>
      <c r="D24" s="389">
        <v>699.67934726177214</v>
      </c>
      <c r="E24" s="389">
        <v>709.65365599999996</v>
      </c>
      <c r="F24" s="389">
        <v>764.38458300000002</v>
      </c>
      <c r="G24" s="389">
        <v>792.55861668257091</v>
      </c>
      <c r="H24" s="389">
        <v>846.40434418080702</v>
      </c>
      <c r="I24" s="389">
        <v>873.6883511878093</v>
      </c>
      <c r="J24" s="389">
        <v>916.19039228349641</v>
      </c>
      <c r="K24" s="389">
        <v>908.03505367940988</v>
      </c>
      <c r="L24" s="389">
        <v>891.55451209933335</v>
      </c>
      <c r="M24" s="389">
        <v>881.56212002759139</v>
      </c>
    </row>
    <row r="25" spans="1:13" x14ac:dyDescent="0.3">
      <c r="A25" s="388" t="s">
        <v>72</v>
      </c>
      <c r="B25" s="389">
        <v>2065.9094164501853</v>
      </c>
      <c r="C25" s="389">
        <v>2312.080556844513</v>
      </c>
      <c r="D25" s="389">
        <v>2430.0439794290837</v>
      </c>
      <c r="E25" s="389">
        <v>2468.4976982659377</v>
      </c>
      <c r="F25" s="389">
        <v>2570.8152190000001</v>
      </c>
      <c r="G25" s="389">
        <v>2690.1257977897917</v>
      </c>
      <c r="H25" s="389">
        <v>2842.3444837995221</v>
      </c>
      <c r="I25" s="389">
        <v>2938.011545626925</v>
      </c>
      <c r="J25" s="389">
        <v>3107.8252785773825</v>
      </c>
      <c r="K25" s="389">
        <v>3119.5623654306755</v>
      </c>
      <c r="L25" s="389">
        <v>3088.4376034091201</v>
      </c>
      <c r="M25" s="389">
        <v>3072.7245984452015</v>
      </c>
    </row>
    <row r="26" spans="1:13" x14ac:dyDescent="0.3">
      <c r="A26" s="388" t="s">
        <v>73</v>
      </c>
      <c r="B26" s="389">
        <v>0</v>
      </c>
      <c r="C26" s="389">
        <v>0</v>
      </c>
      <c r="D26" s="389">
        <v>0</v>
      </c>
      <c r="E26" s="389">
        <v>0</v>
      </c>
      <c r="F26" s="389">
        <v>0</v>
      </c>
      <c r="G26" s="389">
        <v>0</v>
      </c>
      <c r="H26" s="389">
        <v>0</v>
      </c>
      <c r="I26" s="389">
        <v>0</v>
      </c>
      <c r="J26" s="389">
        <v>0</v>
      </c>
      <c r="K26" s="389">
        <v>0</v>
      </c>
      <c r="L26" s="389">
        <v>0</v>
      </c>
      <c r="M26" s="389">
        <v>0</v>
      </c>
    </row>
    <row r="27" spans="1:13" x14ac:dyDescent="0.3">
      <c r="A27" s="388" t="s">
        <v>74</v>
      </c>
      <c r="B27" s="389">
        <v>0</v>
      </c>
      <c r="C27" s="389">
        <v>0</v>
      </c>
      <c r="D27" s="389">
        <v>0</v>
      </c>
      <c r="E27" s="389">
        <v>0</v>
      </c>
      <c r="F27" s="389">
        <v>0</v>
      </c>
      <c r="G27" s="389">
        <v>0</v>
      </c>
      <c r="H27" s="389">
        <v>0</v>
      </c>
      <c r="I27" s="389">
        <v>0</v>
      </c>
      <c r="J27" s="389">
        <v>0</v>
      </c>
      <c r="K27" s="389">
        <v>0</v>
      </c>
      <c r="L27" s="389">
        <v>0</v>
      </c>
      <c r="M27" s="389">
        <v>0</v>
      </c>
    </row>
    <row r="28" spans="1:13" x14ac:dyDescent="0.3">
      <c r="A28" s="390"/>
      <c r="B28" s="390"/>
      <c r="C28" s="390"/>
      <c r="D28" s="390"/>
      <c r="E28" s="390"/>
      <c r="F28" s="390"/>
      <c r="G28" s="390"/>
      <c r="H28" s="390"/>
      <c r="I28" s="390"/>
      <c r="J28" s="390"/>
      <c r="K28" s="389">
        <v>0</v>
      </c>
      <c r="L28" s="389">
        <v>0</v>
      </c>
      <c r="M28" s="389"/>
    </row>
    <row r="29" spans="1:13" x14ac:dyDescent="0.3">
      <c r="A29" s="391" t="s">
        <v>75</v>
      </c>
      <c r="B29" s="392">
        <v>27288.304956693544</v>
      </c>
      <c r="C29" s="392">
        <v>33067.068628021138</v>
      </c>
      <c r="D29" s="392">
        <v>33685.334955033963</v>
      </c>
      <c r="E29" s="392">
        <v>35062.551573841534</v>
      </c>
      <c r="F29" s="392">
        <v>39116.418730999998</v>
      </c>
      <c r="G29" s="392">
        <v>41931.858147042862</v>
      </c>
      <c r="H29" s="392">
        <v>44852.48285823808</v>
      </c>
      <c r="I29" s="392">
        <v>47506.923045989213</v>
      </c>
      <c r="J29" s="392">
        <v>49205.768553620859</v>
      </c>
      <c r="K29" s="392">
        <v>53498.147304174607</v>
      </c>
      <c r="L29" s="392">
        <v>53802.919505889164</v>
      </c>
      <c r="M29" s="392">
        <v>52968.857904197648</v>
      </c>
    </row>
    <row r="30" spans="1:13" x14ac:dyDescent="0.3">
      <c r="A30" s="393"/>
      <c r="B30" s="393"/>
      <c r="C30" s="393"/>
      <c r="D30" s="393"/>
      <c r="E30" s="393"/>
      <c r="F30" s="393"/>
      <c r="G30" s="393"/>
      <c r="H30" s="393"/>
      <c r="I30" s="393"/>
    </row>
    <row r="31" spans="1:13" x14ac:dyDescent="0.3">
      <c r="A31" s="393" t="s">
        <v>188</v>
      </c>
      <c r="B31" s="393"/>
      <c r="C31" s="393"/>
      <c r="D31" s="393"/>
      <c r="E31" s="393"/>
      <c r="F31" s="393"/>
      <c r="G31" s="393"/>
      <c r="H31" s="393"/>
      <c r="I31" s="393"/>
    </row>
    <row r="32" spans="1:13" x14ac:dyDescent="0.3">
      <c r="A32" s="394"/>
      <c r="B32" s="394"/>
      <c r="C32" s="394"/>
      <c r="D32" s="394"/>
      <c r="E32" s="394"/>
      <c r="F32" s="394"/>
      <c r="G32" s="394"/>
      <c r="H32" s="394"/>
      <c r="I32" s="394"/>
    </row>
    <row r="34" spans="1:9" x14ac:dyDescent="0.3">
      <c r="A34" s="393"/>
      <c r="B34" s="393"/>
      <c r="C34" s="393"/>
      <c r="D34" s="393"/>
      <c r="E34" s="393"/>
      <c r="F34" s="393"/>
      <c r="G34" s="393"/>
      <c r="H34" s="393"/>
      <c r="I34" s="393"/>
    </row>
    <row r="35" spans="1:9" x14ac:dyDescent="0.3">
      <c r="A35" s="394"/>
      <c r="B35" s="394"/>
      <c r="C35" s="394"/>
      <c r="D35" s="394"/>
      <c r="E35" s="394"/>
      <c r="F35" s="394"/>
      <c r="G35" s="394"/>
      <c r="H35" s="394"/>
      <c r="I35" s="394"/>
    </row>
  </sheetData>
  <mergeCells count="1">
    <mergeCell ref="A2:M3"/>
  </mergeCells>
  <phoneticPr fontId="48" type="noConversion"/>
  <printOptions horizontalCentered="1" verticalCentered="1"/>
  <pageMargins left="0" right="0" top="0" bottom="0" header="0" footer="0"/>
  <pageSetup paperSize="9" scale="79" orientation="landscape"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showGridLines="0" topLeftCell="A4" zoomScale="50" zoomScaleNormal="50" workbookViewId="0">
      <selection activeCell="M48" sqref="M48:M51"/>
    </sheetView>
  </sheetViews>
  <sheetFormatPr defaultColWidth="11.85546875" defaultRowHeight="15.75" x14ac:dyDescent="0.25"/>
  <cols>
    <col min="1" max="1" width="17.5703125" style="399" customWidth="1"/>
    <col min="2" max="2" width="12.7109375" style="397" customWidth="1"/>
    <col min="3" max="3" width="16.85546875" style="397" customWidth="1"/>
    <col min="4" max="4" width="21" style="397" customWidth="1"/>
    <col min="5" max="5" width="15.5703125" style="397" customWidth="1"/>
    <col min="6" max="6" width="17.28515625" style="397" customWidth="1"/>
    <col min="7" max="9" width="11.85546875" style="397" customWidth="1"/>
    <col min="10" max="10" width="19.85546875" style="397" customWidth="1"/>
    <col min="11" max="11" width="11.85546875" style="397" customWidth="1"/>
    <col min="12" max="12" width="13" style="397" customWidth="1"/>
    <col min="13" max="13" width="13.28515625" style="397" customWidth="1"/>
    <col min="14" max="14" width="11.85546875" style="397" customWidth="1"/>
    <col min="15" max="16" width="14.42578125" style="397" customWidth="1"/>
    <col min="17" max="17" width="11.5703125" style="397" customWidth="1"/>
    <col min="18" max="18" width="10.7109375" style="397" customWidth="1"/>
    <col min="19" max="19" width="11.5703125" style="397" customWidth="1"/>
    <col min="20" max="20" width="14.5703125" style="397" customWidth="1"/>
    <col min="21" max="21" width="16.28515625" style="399" customWidth="1"/>
    <col min="22" max="22" width="11.85546875" style="397" customWidth="1"/>
    <col min="23" max="23" width="16" style="397" customWidth="1"/>
    <col min="24" max="24" width="15.5703125" style="397" customWidth="1"/>
    <col min="25" max="25" width="14.140625" style="397" customWidth="1"/>
    <col min="26" max="16384" width="11.85546875" style="397"/>
  </cols>
  <sheetData>
    <row r="1" spans="1:25" ht="30.75" x14ac:dyDescent="0.45">
      <c r="A1" s="395">
        <f ca="1">NOW()</f>
        <v>41722.449282060188</v>
      </c>
      <c r="B1" s="396" t="s">
        <v>189</v>
      </c>
      <c r="J1" s="398" t="s">
        <v>164</v>
      </c>
    </row>
    <row r="2" spans="1:25" ht="30.75" x14ac:dyDescent="0.45">
      <c r="J2" s="400" t="s">
        <v>190</v>
      </c>
    </row>
    <row r="3" spans="1:25" ht="30.75" x14ac:dyDescent="0.45">
      <c r="J3" s="401">
        <f>+[13]RicaviCE2012!B3</f>
        <v>41396</v>
      </c>
    </row>
    <row r="4" spans="1:25" ht="15.75" customHeight="1" x14ac:dyDescent="0.25">
      <c r="J4" s="402" t="s">
        <v>3</v>
      </c>
    </row>
    <row r="5" spans="1:25" x14ac:dyDescent="0.25">
      <c r="B5" s="403"/>
      <c r="C5" s="404"/>
      <c r="D5" s="404"/>
      <c r="E5" s="404"/>
      <c r="F5" s="404"/>
      <c r="K5" s="405"/>
    </row>
    <row r="6" spans="1:25" ht="53.25" customHeight="1" x14ac:dyDescent="0.25">
      <c r="A6" s="406"/>
      <c r="B6" s="770" t="s">
        <v>191</v>
      </c>
      <c r="C6" s="771"/>
      <c r="D6" s="771"/>
      <c r="E6" s="771"/>
      <c r="F6" s="772"/>
      <c r="G6" s="770" t="s">
        <v>192</v>
      </c>
      <c r="H6" s="773"/>
      <c r="I6" s="773"/>
      <c r="J6" s="774"/>
      <c r="K6" s="774"/>
      <c r="L6" s="774"/>
      <c r="M6" s="774"/>
      <c r="N6" s="774"/>
      <c r="O6" s="775"/>
      <c r="P6" s="776" t="s">
        <v>193</v>
      </c>
      <c r="Q6" s="778" t="s">
        <v>194</v>
      </c>
      <c r="R6" s="779"/>
      <c r="S6" s="779"/>
      <c r="T6" s="780"/>
      <c r="U6" s="781" t="s">
        <v>195</v>
      </c>
      <c r="V6" s="781"/>
      <c r="W6" s="781"/>
      <c r="X6" s="781"/>
      <c r="Y6" s="781"/>
    </row>
    <row r="7" spans="1:25" ht="381" customHeight="1" x14ac:dyDescent="0.25">
      <c r="A7" s="407"/>
      <c r="B7" s="782" t="s">
        <v>196</v>
      </c>
      <c r="C7" s="783"/>
      <c r="D7" s="408" t="s">
        <v>197</v>
      </c>
      <c r="E7" s="408" t="s">
        <v>198</v>
      </c>
      <c r="F7" s="409" t="s">
        <v>75</v>
      </c>
      <c r="G7" s="408" t="s">
        <v>199</v>
      </c>
      <c r="H7" s="408" t="s">
        <v>200</v>
      </c>
      <c r="I7" s="408" t="s">
        <v>201</v>
      </c>
      <c r="J7" s="408" t="s">
        <v>202</v>
      </c>
      <c r="K7" s="408" t="s">
        <v>203</v>
      </c>
      <c r="L7" s="408" t="s">
        <v>204</v>
      </c>
      <c r="M7" s="408" t="s">
        <v>205</v>
      </c>
      <c r="N7" s="408" t="s">
        <v>206</v>
      </c>
      <c r="O7" s="409" t="s">
        <v>75</v>
      </c>
      <c r="P7" s="777"/>
      <c r="Q7" s="408" t="s">
        <v>207</v>
      </c>
      <c r="R7" s="408" t="s">
        <v>208</v>
      </c>
      <c r="S7" s="408" t="s">
        <v>209</v>
      </c>
      <c r="T7" s="409" t="s">
        <v>75</v>
      </c>
      <c r="U7" s="410" t="s">
        <v>210</v>
      </c>
      <c r="V7" s="410" t="s">
        <v>211</v>
      </c>
      <c r="W7" s="408" t="s">
        <v>212</v>
      </c>
      <c r="X7" s="410" t="s">
        <v>213</v>
      </c>
      <c r="Y7" s="409" t="s">
        <v>75</v>
      </c>
    </row>
    <row r="8" spans="1:25" s="399" customFormat="1" x14ac:dyDescent="0.25">
      <c r="A8" s="411" t="s">
        <v>54</v>
      </c>
      <c r="B8" s="412"/>
      <c r="C8" s="412"/>
      <c r="D8" s="413">
        <v>274.714</v>
      </c>
      <c r="E8" s="412">
        <v>7.3780000000000001</v>
      </c>
      <c r="F8" s="414">
        <v>282.09199999999998</v>
      </c>
      <c r="G8" s="412">
        <v>7.101</v>
      </c>
      <c r="H8" s="412">
        <v>19.138000000000002</v>
      </c>
      <c r="I8" s="412">
        <v>110.762</v>
      </c>
      <c r="J8" s="412">
        <v>32.354999999999997</v>
      </c>
      <c r="K8" s="412">
        <v>9.0860000000000003</v>
      </c>
      <c r="L8" s="412">
        <v>50.576999999999998</v>
      </c>
      <c r="M8" s="412">
        <v>150.749</v>
      </c>
      <c r="N8" s="412">
        <v>5.5E-2</v>
      </c>
      <c r="O8" s="414">
        <v>379.82300000000004</v>
      </c>
      <c r="P8" s="414">
        <v>124.88</v>
      </c>
      <c r="Q8" s="412">
        <v>0.38500000000000001</v>
      </c>
      <c r="R8" s="412">
        <v>7.2990000000000004</v>
      </c>
      <c r="S8" s="412">
        <v>14.964</v>
      </c>
      <c r="T8" s="414">
        <v>22.648</v>
      </c>
      <c r="U8" s="413">
        <v>-1.7</v>
      </c>
      <c r="V8" s="413">
        <v>0</v>
      </c>
      <c r="W8" s="413">
        <v>0</v>
      </c>
      <c r="X8" s="413">
        <v>0.42299999999999999</v>
      </c>
      <c r="Y8" s="414">
        <v>-1.2769999999999999</v>
      </c>
    </row>
    <row r="9" spans="1:25" s="399" customFormat="1" x14ac:dyDescent="0.25">
      <c r="A9" s="411" t="s">
        <v>55</v>
      </c>
      <c r="B9" s="415">
        <v>104.99167097557351</v>
      </c>
      <c r="C9" s="415">
        <v>51.314329024426492</v>
      </c>
      <c r="D9" s="416">
        <v>13.252000000000001</v>
      </c>
      <c r="E9" s="415">
        <v>7.0000000000000007E-2</v>
      </c>
      <c r="F9" s="417">
        <v>169.62800000000001</v>
      </c>
      <c r="G9" s="415">
        <v>0.94699999999999995</v>
      </c>
      <c r="H9" s="415">
        <v>1.7470000000000001</v>
      </c>
      <c r="I9" s="415">
        <v>3.165</v>
      </c>
      <c r="J9" s="415">
        <v>0.41499999999999998</v>
      </c>
      <c r="K9" s="415">
        <v>0.32800000000000001</v>
      </c>
      <c r="L9" s="415">
        <v>1.1359999999999999</v>
      </c>
      <c r="M9" s="415">
        <v>5.84</v>
      </c>
      <c r="N9" s="415">
        <v>0</v>
      </c>
      <c r="O9" s="417">
        <v>13.577999999999999</v>
      </c>
      <c r="P9" s="417">
        <v>6.5</v>
      </c>
      <c r="Q9" s="415">
        <v>0</v>
      </c>
      <c r="R9" s="415">
        <v>0</v>
      </c>
      <c r="S9" s="415">
        <v>0</v>
      </c>
      <c r="T9" s="417">
        <v>0</v>
      </c>
      <c r="U9" s="416">
        <v>0</v>
      </c>
      <c r="V9" s="416">
        <v>0</v>
      </c>
      <c r="W9" s="416">
        <v>0</v>
      </c>
      <c r="X9" s="416">
        <v>0</v>
      </c>
      <c r="Y9" s="417">
        <v>0</v>
      </c>
    </row>
    <row r="10" spans="1:25" s="399" customFormat="1" x14ac:dyDescent="0.25">
      <c r="A10" s="411" t="s">
        <v>56</v>
      </c>
      <c r="B10" s="415"/>
      <c r="C10" s="415"/>
      <c r="D10" s="416">
        <v>79.465000000000003</v>
      </c>
      <c r="E10" s="415">
        <v>16.748999999999999</v>
      </c>
      <c r="F10" s="417">
        <v>96.213999999999999</v>
      </c>
      <c r="G10" s="415">
        <v>17.669</v>
      </c>
      <c r="H10" s="415">
        <v>163.184</v>
      </c>
      <c r="I10" s="415">
        <v>223.846</v>
      </c>
      <c r="J10" s="415">
        <v>0</v>
      </c>
      <c r="K10" s="415">
        <v>0</v>
      </c>
      <c r="L10" s="415">
        <v>75.863</v>
      </c>
      <c r="M10" s="415">
        <v>238.369</v>
      </c>
      <c r="N10" s="415">
        <v>1.9239999999999999</v>
      </c>
      <c r="O10" s="417">
        <v>720.85500000000002</v>
      </c>
      <c r="P10" s="417">
        <v>442.87799999999999</v>
      </c>
      <c r="Q10" s="415">
        <v>2E-3</v>
      </c>
      <c r="R10" s="415">
        <v>2E-3</v>
      </c>
      <c r="S10" s="415">
        <v>0</v>
      </c>
      <c r="T10" s="417">
        <v>4.0000000000000001E-3</v>
      </c>
      <c r="U10" s="416">
        <v>-6.5000000000000002E-2</v>
      </c>
      <c r="V10" s="416">
        <v>-0.33900000000000002</v>
      </c>
      <c r="W10" s="416">
        <v>17.006</v>
      </c>
      <c r="X10" s="416">
        <v>0</v>
      </c>
      <c r="Y10" s="417">
        <v>16.602</v>
      </c>
    </row>
    <row r="11" spans="1:25" s="399" customFormat="1" x14ac:dyDescent="0.25">
      <c r="A11" s="411" t="s">
        <v>57</v>
      </c>
      <c r="B11" s="415">
        <v>337.53482430602253</v>
      </c>
      <c r="C11" s="415">
        <v>242.98517569397751</v>
      </c>
      <c r="D11" s="416">
        <v>0</v>
      </c>
      <c r="E11" s="415">
        <v>0</v>
      </c>
      <c r="F11" s="417">
        <v>580.52</v>
      </c>
      <c r="G11" s="415">
        <v>0.54400000000000004</v>
      </c>
      <c r="H11" s="415">
        <v>14.013</v>
      </c>
      <c r="I11" s="415">
        <v>1.76</v>
      </c>
      <c r="J11" s="415">
        <v>0.61599999999999999</v>
      </c>
      <c r="K11" s="415">
        <v>2.6389999999999998</v>
      </c>
      <c r="L11" s="415">
        <v>13.462</v>
      </c>
      <c r="M11" s="415">
        <v>17.568999999999999</v>
      </c>
      <c r="N11" s="415">
        <v>0.13700000000000001</v>
      </c>
      <c r="O11" s="417">
        <v>50.739999999999995</v>
      </c>
      <c r="P11" s="417">
        <v>24.946999999999999</v>
      </c>
      <c r="Q11" s="415">
        <v>3.5000000000000003E-2</v>
      </c>
      <c r="R11" s="415">
        <v>11.885999999999999</v>
      </c>
      <c r="S11" s="415">
        <v>0.21199999999999999</v>
      </c>
      <c r="T11" s="417">
        <v>12.132999999999999</v>
      </c>
      <c r="U11" s="416">
        <v>0</v>
      </c>
      <c r="V11" s="416">
        <v>0</v>
      </c>
      <c r="W11" s="416">
        <v>0</v>
      </c>
      <c r="X11" s="416">
        <v>0</v>
      </c>
      <c r="Y11" s="417">
        <v>0</v>
      </c>
    </row>
    <row r="12" spans="1:25" s="399" customFormat="1" x14ac:dyDescent="0.25">
      <c r="A12" s="411" t="s">
        <v>58</v>
      </c>
      <c r="B12" s="415">
        <v>446.28845477251411</v>
      </c>
      <c r="C12" s="415">
        <v>244.98754522748595</v>
      </c>
      <c r="D12" s="416">
        <v>0</v>
      </c>
      <c r="E12" s="415">
        <v>0</v>
      </c>
      <c r="F12" s="417">
        <v>691.27600000000007</v>
      </c>
      <c r="G12" s="415">
        <v>1.2470000000000001</v>
      </c>
      <c r="H12" s="415">
        <v>10.853</v>
      </c>
      <c r="I12" s="415">
        <v>9.32</v>
      </c>
      <c r="J12" s="415">
        <v>0.32</v>
      </c>
      <c r="K12" s="415">
        <v>1.415</v>
      </c>
      <c r="L12" s="415">
        <v>3.2130000000000001</v>
      </c>
      <c r="M12" s="415">
        <v>15.234999999999999</v>
      </c>
      <c r="N12" s="415">
        <v>3.5000000000000003E-2</v>
      </c>
      <c r="O12" s="417">
        <v>41.637999999999998</v>
      </c>
      <c r="P12" s="417">
        <v>35.6</v>
      </c>
      <c r="Q12" s="415">
        <v>0</v>
      </c>
      <c r="R12" s="415">
        <v>1</v>
      </c>
      <c r="S12" s="415">
        <v>0</v>
      </c>
      <c r="T12" s="417">
        <v>1</v>
      </c>
      <c r="U12" s="416">
        <v>0</v>
      </c>
      <c r="V12" s="416">
        <v>0</v>
      </c>
      <c r="W12" s="416">
        <v>0</v>
      </c>
      <c r="X12" s="416">
        <v>0.35</v>
      </c>
      <c r="Y12" s="417">
        <v>0.35</v>
      </c>
    </row>
    <row r="13" spans="1:25" s="399" customFormat="1" x14ac:dyDescent="0.25">
      <c r="A13" s="411" t="s">
        <v>59</v>
      </c>
      <c r="B13" s="415"/>
      <c r="C13" s="415"/>
      <c r="D13" s="416">
        <v>21.004999999999999</v>
      </c>
      <c r="E13" s="415">
        <v>9.2970000000000006</v>
      </c>
      <c r="F13" s="417">
        <v>30.302</v>
      </c>
      <c r="G13" s="415">
        <v>9.0809999999999995</v>
      </c>
      <c r="H13" s="415">
        <v>60.170999999999999</v>
      </c>
      <c r="I13" s="415">
        <v>107.31699999999999</v>
      </c>
      <c r="J13" s="415">
        <v>3.613</v>
      </c>
      <c r="K13" s="415">
        <v>23.899000000000001</v>
      </c>
      <c r="L13" s="415">
        <v>55.866</v>
      </c>
      <c r="M13" s="415">
        <v>194.51</v>
      </c>
      <c r="N13" s="415">
        <v>7.4630000000000001</v>
      </c>
      <c r="O13" s="417">
        <v>461.92</v>
      </c>
      <c r="P13" s="417">
        <v>104.815</v>
      </c>
      <c r="Q13" s="415">
        <v>1.143</v>
      </c>
      <c r="R13" s="415">
        <v>118.38800000000001</v>
      </c>
      <c r="S13" s="415">
        <v>0</v>
      </c>
      <c r="T13" s="417">
        <v>119.53100000000001</v>
      </c>
      <c r="U13" s="416">
        <v>-79.858999999999995</v>
      </c>
      <c r="V13" s="416">
        <v>-0.14699999999999999</v>
      </c>
      <c r="W13" s="416">
        <v>41.143999999999998</v>
      </c>
      <c r="X13" s="416">
        <v>0.3</v>
      </c>
      <c r="Y13" s="417">
        <v>-38.562000000000005</v>
      </c>
    </row>
    <row r="14" spans="1:25" s="399" customFormat="1" x14ac:dyDescent="0.25">
      <c r="A14" s="411" t="s">
        <v>60</v>
      </c>
      <c r="B14" s="415">
        <v>1166.083872452044</v>
      </c>
      <c r="C14" s="415">
        <v>64.014127547956065</v>
      </c>
      <c r="D14" s="416">
        <v>165.81100000000001</v>
      </c>
      <c r="E14" s="415">
        <v>2.0979999999999999</v>
      </c>
      <c r="F14" s="417">
        <v>1398.0070000000001</v>
      </c>
      <c r="G14" s="415">
        <v>0.46400000000000002</v>
      </c>
      <c r="H14" s="415">
        <v>21.318000000000001</v>
      </c>
      <c r="I14" s="415">
        <v>28.448</v>
      </c>
      <c r="J14" s="415">
        <v>12.145</v>
      </c>
      <c r="K14" s="415">
        <v>5.3</v>
      </c>
      <c r="L14" s="415">
        <v>15.188000000000001</v>
      </c>
      <c r="M14" s="415">
        <v>47.735999999999997</v>
      </c>
      <c r="N14" s="415">
        <v>1.0489999999999999</v>
      </c>
      <c r="O14" s="417">
        <v>131.648</v>
      </c>
      <c r="P14" s="417">
        <v>88.448999999999998</v>
      </c>
      <c r="Q14" s="415">
        <v>2.1999999999999999E-2</v>
      </c>
      <c r="R14" s="415">
        <v>4.7240000000000002</v>
      </c>
      <c r="S14" s="415">
        <v>4.5030000000000001</v>
      </c>
      <c r="T14" s="417">
        <v>9.2490000000000006</v>
      </c>
      <c r="U14" s="416">
        <v>0</v>
      </c>
      <c r="V14" s="416">
        <v>0</v>
      </c>
      <c r="W14" s="416">
        <v>0.16200000000000001</v>
      </c>
      <c r="X14" s="416">
        <v>0</v>
      </c>
      <c r="Y14" s="417">
        <v>0.16200000000000001</v>
      </c>
    </row>
    <row r="15" spans="1:25" s="399" customFormat="1" x14ac:dyDescent="0.25">
      <c r="A15" s="411" t="s">
        <v>61</v>
      </c>
      <c r="B15" s="415"/>
      <c r="C15" s="415"/>
      <c r="D15" s="416">
        <v>39.157000000000004</v>
      </c>
      <c r="E15" s="415">
        <v>4.4850000000000003</v>
      </c>
      <c r="F15" s="417">
        <v>43.642000000000003</v>
      </c>
      <c r="G15" s="415">
        <v>3.6789999999999998</v>
      </c>
      <c r="H15" s="415">
        <v>13.773</v>
      </c>
      <c r="I15" s="415">
        <v>40.722999999999999</v>
      </c>
      <c r="J15" s="415">
        <v>0.76800000000000002</v>
      </c>
      <c r="K15" s="415">
        <v>12.285</v>
      </c>
      <c r="L15" s="415">
        <v>10.225</v>
      </c>
      <c r="M15" s="415">
        <v>46.061999999999998</v>
      </c>
      <c r="N15" s="415">
        <v>0.27100000000000002</v>
      </c>
      <c r="O15" s="417">
        <v>127.78599999999999</v>
      </c>
      <c r="P15" s="417">
        <v>53.396999999999998</v>
      </c>
      <c r="Q15" s="415">
        <v>1.6E-2</v>
      </c>
      <c r="R15" s="415">
        <v>3.5579999999999998</v>
      </c>
      <c r="S15" s="415">
        <v>6.944</v>
      </c>
      <c r="T15" s="417">
        <v>10.518000000000001</v>
      </c>
      <c r="U15" s="416">
        <v>-1.528</v>
      </c>
      <c r="V15" s="416">
        <v>0</v>
      </c>
      <c r="W15" s="416">
        <v>3.2450000000000001</v>
      </c>
      <c r="X15" s="416">
        <v>0</v>
      </c>
      <c r="Y15" s="417">
        <v>1.7170000000000001</v>
      </c>
    </row>
    <row r="16" spans="1:25" s="399" customFormat="1" x14ac:dyDescent="0.25">
      <c r="A16" s="411" t="s">
        <v>62</v>
      </c>
      <c r="B16" s="415"/>
      <c r="C16" s="415"/>
      <c r="D16" s="416">
        <v>186.35299999999998</v>
      </c>
      <c r="E16" s="415">
        <v>0.27500000000000002</v>
      </c>
      <c r="F16" s="417">
        <v>186.62799999999999</v>
      </c>
      <c r="G16" s="415">
        <v>21.55</v>
      </c>
      <c r="H16" s="415">
        <v>73.867000000000004</v>
      </c>
      <c r="I16" s="415">
        <v>133.27699999999999</v>
      </c>
      <c r="J16" s="415">
        <v>1.2070000000000001</v>
      </c>
      <c r="K16" s="415">
        <v>18.361999999999998</v>
      </c>
      <c r="L16" s="415">
        <v>87.637</v>
      </c>
      <c r="M16" s="415">
        <v>152.26400000000001</v>
      </c>
      <c r="N16" s="415">
        <v>0.81899999999999995</v>
      </c>
      <c r="O16" s="417">
        <v>488.983</v>
      </c>
      <c r="P16" s="417">
        <v>119.971</v>
      </c>
      <c r="Q16" s="415">
        <v>4.9000000000000002E-2</v>
      </c>
      <c r="R16" s="415">
        <v>22.984000000000002</v>
      </c>
      <c r="S16" s="415">
        <v>24.277000000000001</v>
      </c>
      <c r="T16" s="417">
        <v>47.31</v>
      </c>
      <c r="U16" s="416">
        <v>-8.5210000000000008</v>
      </c>
      <c r="V16" s="416">
        <v>-5.5E-2</v>
      </c>
      <c r="W16" s="416">
        <v>30.201000000000001</v>
      </c>
      <c r="X16" s="416">
        <v>0</v>
      </c>
      <c r="Y16" s="417">
        <v>21.625</v>
      </c>
    </row>
    <row r="17" spans="1:25" s="399" customFormat="1" x14ac:dyDescent="0.25">
      <c r="A17" s="411" t="s">
        <v>63</v>
      </c>
      <c r="B17" s="415"/>
      <c r="C17" s="415"/>
      <c r="D17" s="416">
        <v>33.641000000000005</v>
      </c>
      <c r="E17" s="415">
        <v>3.7370000000000001</v>
      </c>
      <c r="F17" s="417">
        <v>37.378000000000007</v>
      </c>
      <c r="G17" s="415">
        <v>9.2880000000000003</v>
      </c>
      <c r="H17" s="415">
        <v>44.81</v>
      </c>
      <c r="I17" s="415">
        <v>114.404</v>
      </c>
      <c r="J17" s="415">
        <v>4.7240000000000002</v>
      </c>
      <c r="K17" s="415">
        <v>15.641999999999999</v>
      </c>
      <c r="L17" s="415">
        <v>60.366</v>
      </c>
      <c r="M17" s="415">
        <v>152.93899999999999</v>
      </c>
      <c r="N17" s="415">
        <v>0.32100000000000001</v>
      </c>
      <c r="O17" s="417">
        <v>402.49400000000003</v>
      </c>
      <c r="P17" s="417">
        <v>130.232</v>
      </c>
      <c r="Q17" s="415">
        <v>4.3999999999999997E-2</v>
      </c>
      <c r="R17" s="415">
        <v>47.408999999999999</v>
      </c>
      <c r="S17" s="415">
        <v>4.6749999999999998</v>
      </c>
      <c r="T17" s="417">
        <v>52.127999999999993</v>
      </c>
      <c r="U17" s="416">
        <v>0</v>
      </c>
      <c r="V17" s="416">
        <v>0</v>
      </c>
      <c r="W17" s="416">
        <v>31.030999999999999</v>
      </c>
      <c r="X17" s="416">
        <v>0</v>
      </c>
      <c r="Y17" s="417">
        <v>31.030999999999999</v>
      </c>
    </row>
    <row r="18" spans="1:25" s="399" customFormat="1" x14ac:dyDescent="0.25">
      <c r="A18" s="411" t="s">
        <v>64</v>
      </c>
      <c r="B18" s="415"/>
      <c r="C18" s="415"/>
      <c r="D18" s="416">
        <v>1.853</v>
      </c>
      <c r="E18" s="415">
        <v>0.10100000000000001</v>
      </c>
      <c r="F18" s="417">
        <v>1.954</v>
      </c>
      <c r="G18" s="415">
        <v>2.1019999999999999</v>
      </c>
      <c r="H18" s="415">
        <v>10.773999999999999</v>
      </c>
      <c r="I18" s="415">
        <v>13.948</v>
      </c>
      <c r="J18" s="415">
        <v>4.2000000000000003E-2</v>
      </c>
      <c r="K18" s="415">
        <v>2.3660000000000001</v>
      </c>
      <c r="L18" s="415">
        <v>6.6349999999999998</v>
      </c>
      <c r="M18" s="415">
        <v>27.797999999999998</v>
      </c>
      <c r="N18" s="415">
        <v>0.28100000000000003</v>
      </c>
      <c r="O18" s="417">
        <v>63.945999999999991</v>
      </c>
      <c r="P18" s="417">
        <v>27.762</v>
      </c>
      <c r="Q18" s="415">
        <v>0</v>
      </c>
      <c r="R18" s="415">
        <v>0.78100000000000003</v>
      </c>
      <c r="S18" s="415">
        <v>2.528</v>
      </c>
      <c r="T18" s="417">
        <v>3.3090000000000002</v>
      </c>
      <c r="U18" s="416">
        <v>0</v>
      </c>
      <c r="V18" s="416">
        <v>0</v>
      </c>
      <c r="W18" s="416">
        <v>3.9769999999999999</v>
      </c>
      <c r="X18" s="416">
        <v>0</v>
      </c>
      <c r="Y18" s="417">
        <v>3.9769999999999999</v>
      </c>
    </row>
    <row r="19" spans="1:25" s="399" customFormat="1" x14ac:dyDescent="0.25">
      <c r="A19" s="411" t="s">
        <v>65</v>
      </c>
      <c r="B19" s="415"/>
      <c r="C19" s="415"/>
      <c r="D19" s="416">
        <v>0.83500000000000008</v>
      </c>
      <c r="E19" s="415">
        <v>0.68600000000000005</v>
      </c>
      <c r="F19" s="417">
        <v>1.5210000000000001</v>
      </c>
      <c r="G19" s="415">
        <v>0.58299999999999996</v>
      </c>
      <c r="H19" s="415">
        <v>17.428999999999998</v>
      </c>
      <c r="I19" s="415">
        <v>34.781999999999996</v>
      </c>
      <c r="J19" s="415">
        <v>0.38700000000000001</v>
      </c>
      <c r="K19" s="415">
        <v>5.9550000000000001</v>
      </c>
      <c r="L19" s="415">
        <v>8.6929999999999996</v>
      </c>
      <c r="M19" s="415">
        <v>49.029000000000003</v>
      </c>
      <c r="N19" s="415">
        <v>8.5999999999999993E-2</v>
      </c>
      <c r="O19" s="417">
        <v>116.944</v>
      </c>
      <c r="P19" s="417">
        <v>40.002000000000002</v>
      </c>
      <c r="Q19" s="415">
        <v>3.0000000000000001E-3</v>
      </c>
      <c r="R19" s="415">
        <v>5.798</v>
      </c>
      <c r="S19" s="415">
        <v>1.131</v>
      </c>
      <c r="T19" s="417">
        <v>6.9320000000000004</v>
      </c>
      <c r="U19" s="416">
        <v>-3.4239999999999999</v>
      </c>
      <c r="V19" s="416">
        <v>0</v>
      </c>
      <c r="W19" s="416">
        <v>0</v>
      </c>
      <c r="X19" s="416">
        <v>0</v>
      </c>
      <c r="Y19" s="417">
        <v>-3.4239999999999999</v>
      </c>
    </row>
    <row r="20" spans="1:25" s="399" customFormat="1" x14ac:dyDescent="0.25">
      <c r="A20" s="411" t="s">
        <v>66</v>
      </c>
      <c r="B20" s="415"/>
      <c r="C20" s="415"/>
      <c r="D20" s="416">
        <v>184.25800000000001</v>
      </c>
      <c r="E20" s="415">
        <v>11.632</v>
      </c>
      <c r="F20" s="417">
        <v>195.89000000000001</v>
      </c>
      <c r="G20" s="415">
        <v>30.977</v>
      </c>
      <c r="H20" s="415">
        <v>77.796999999999997</v>
      </c>
      <c r="I20" s="415">
        <v>110.44199999999999</v>
      </c>
      <c r="J20" s="415">
        <v>1.222</v>
      </c>
      <c r="K20" s="415">
        <v>10.85</v>
      </c>
      <c r="L20" s="415">
        <v>55.406999999999996</v>
      </c>
      <c r="M20" s="415">
        <v>144.75700000000001</v>
      </c>
      <c r="N20" s="415">
        <v>0.60599999999999998</v>
      </c>
      <c r="O20" s="417">
        <v>432.05799999999999</v>
      </c>
      <c r="P20" s="417">
        <v>139.90799999999999</v>
      </c>
      <c r="Q20" s="415">
        <v>4.4999999999999998E-2</v>
      </c>
      <c r="R20" s="415">
        <v>88.603999999999999</v>
      </c>
      <c r="S20" s="415">
        <v>19.611999999999998</v>
      </c>
      <c r="T20" s="417">
        <v>108.261</v>
      </c>
      <c r="U20" s="416">
        <v>-0.32200000000000001</v>
      </c>
      <c r="V20" s="416">
        <v>0</v>
      </c>
      <c r="W20" s="416">
        <v>3.3260000000000001</v>
      </c>
      <c r="X20" s="416">
        <v>0</v>
      </c>
      <c r="Y20" s="417">
        <v>3.004</v>
      </c>
    </row>
    <row r="21" spans="1:25" s="399" customFormat="1" x14ac:dyDescent="0.25">
      <c r="A21" s="411" t="s">
        <v>67</v>
      </c>
      <c r="B21" s="415"/>
      <c r="C21" s="415"/>
      <c r="D21" s="416">
        <v>20.295999999999999</v>
      </c>
      <c r="E21" s="415">
        <v>0.16</v>
      </c>
      <c r="F21" s="417">
        <v>20.456</v>
      </c>
      <c r="G21" s="415">
        <v>0.70199999999999996</v>
      </c>
      <c r="H21" s="415">
        <v>13.172000000000001</v>
      </c>
      <c r="I21" s="415">
        <v>16.864000000000001</v>
      </c>
      <c r="J21" s="415">
        <v>0.61</v>
      </c>
      <c r="K21" s="415">
        <v>2.9780000000000002</v>
      </c>
      <c r="L21" s="415">
        <v>4.7320000000000002</v>
      </c>
      <c r="M21" s="415">
        <v>40.950000000000003</v>
      </c>
      <c r="N21" s="415">
        <v>0.14399999999999999</v>
      </c>
      <c r="O21" s="417">
        <v>80.152000000000015</v>
      </c>
      <c r="P21" s="417">
        <v>32.351999999999997</v>
      </c>
      <c r="Q21" s="415">
        <v>0</v>
      </c>
      <c r="R21" s="415">
        <v>9.9350000000000005</v>
      </c>
      <c r="S21" s="415">
        <v>2.8149999999999999</v>
      </c>
      <c r="T21" s="417">
        <v>12.75</v>
      </c>
      <c r="U21" s="416">
        <v>0</v>
      </c>
      <c r="V21" s="416">
        <v>0</v>
      </c>
      <c r="W21" s="416">
        <v>20.640999999999998</v>
      </c>
      <c r="X21" s="416">
        <v>0</v>
      </c>
      <c r="Y21" s="417">
        <v>20.640999999999998</v>
      </c>
    </row>
    <row r="22" spans="1:25" s="399" customFormat="1" x14ac:dyDescent="0.25">
      <c r="A22" s="411" t="s">
        <v>68</v>
      </c>
      <c r="B22" s="415"/>
      <c r="C22" s="415"/>
      <c r="D22" s="416">
        <v>3.1789999999999998</v>
      </c>
      <c r="E22" s="415">
        <v>0.01</v>
      </c>
      <c r="F22" s="417">
        <v>3.1889999999999996</v>
      </c>
      <c r="G22" s="415">
        <v>0.19900000000000001</v>
      </c>
      <c r="H22" s="415">
        <v>1.7749999999999999</v>
      </c>
      <c r="I22" s="415">
        <v>2.8679999999999999</v>
      </c>
      <c r="J22" s="415">
        <v>0.186</v>
      </c>
      <c r="K22" s="415">
        <v>0.57999999999999996</v>
      </c>
      <c r="L22" s="415">
        <v>1.571</v>
      </c>
      <c r="M22" s="415">
        <v>5.88</v>
      </c>
      <c r="N22" s="415">
        <v>1.7999999999999999E-2</v>
      </c>
      <c r="O22" s="417">
        <v>13.077</v>
      </c>
      <c r="P22" s="417">
        <v>3.6749999999999998</v>
      </c>
      <c r="Q22" s="415">
        <v>0</v>
      </c>
      <c r="R22" s="415">
        <v>6.6689999999999996</v>
      </c>
      <c r="S22" s="415">
        <v>1.4999999999999999E-2</v>
      </c>
      <c r="T22" s="417">
        <v>6.6839999999999993</v>
      </c>
      <c r="U22" s="416">
        <v>0</v>
      </c>
      <c r="V22" s="416">
        <v>0</v>
      </c>
      <c r="W22" s="416">
        <v>0</v>
      </c>
      <c r="X22" s="416">
        <v>0</v>
      </c>
      <c r="Y22" s="417">
        <v>0</v>
      </c>
    </row>
    <row r="23" spans="1:25" s="399" customFormat="1" x14ac:dyDescent="0.25">
      <c r="A23" s="411" t="s">
        <v>69</v>
      </c>
      <c r="B23" s="415"/>
      <c r="C23" s="415"/>
      <c r="D23" s="416">
        <v>27.794</v>
      </c>
      <c r="E23" s="415">
        <v>1.0269999999999999</v>
      </c>
      <c r="F23" s="417">
        <v>28.821000000000002</v>
      </c>
      <c r="G23" s="415">
        <v>1.327</v>
      </c>
      <c r="H23" s="415">
        <v>30.917999999999999</v>
      </c>
      <c r="I23" s="415">
        <v>46.045000000000002</v>
      </c>
      <c r="J23" s="415">
        <v>2.1379999999999999</v>
      </c>
      <c r="K23" s="415">
        <v>17.225999999999999</v>
      </c>
      <c r="L23" s="415">
        <v>26.893000000000001</v>
      </c>
      <c r="M23" s="415">
        <v>58.831000000000003</v>
      </c>
      <c r="N23" s="415">
        <v>1.298</v>
      </c>
      <c r="O23" s="417">
        <v>184.67599999999999</v>
      </c>
      <c r="P23" s="417">
        <v>39.223999999999997</v>
      </c>
      <c r="Q23" s="415">
        <v>2.9000000000000001E-2</v>
      </c>
      <c r="R23" s="415">
        <v>12.996</v>
      </c>
      <c r="S23" s="415">
        <v>22.835999999999999</v>
      </c>
      <c r="T23" s="417">
        <v>35.860999999999997</v>
      </c>
      <c r="U23" s="416">
        <v>-2.996</v>
      </c>
      <c r="V23" s="416">
        <v>0</v>
      </c>
      <c r="W23" s="416">
        <v>0.114</v>
      </c>
      <c r="X23" s="416">
        <v>0</v>
      </c>
      <c r="Y23" s="417">
        <v>-2.8820000000000001</v>
      </c>
    </row>
    <row r="24" spans="1:25" s="399" customFormat="1" x14ac:dyDescent="0.25">
      <c r="A24" s="411" t="s">
        <v>70</v>
      </c>
      <c r="B24" s="415"/>
      <c r="C24" s="415"/>
      <c r="D24" s="416">
        <v>91.188999999999993</v>
      </c>
      <c r="E24" s="415">
        <v>0.16700000000000001</v>
      </c>
      <c r="F24" s="417">
        <v>91.355999999999995</v>
      </c>
      <c r="G24" s="415">
        <v>3.1629999999999998</v>
      </c>
      <c r="H24" s="415">
        <v>17.225000000000001</v>
      </c>
      <c r="I24" s="415">
        <v>42.011000000000003</v>
      </c>
      <c r="J24" s="415">
        <v>1.615</v>
      </c>
      <c r="K24" s="415">
        <v>5.3769999999999998</v>
      </c>
      <c r="L24" s="415">
        <v>10.7</v>
      </c>
      <c r="M24" s="415">
        <v>62.387999999999998</v>
      </c>
      <c r="N24" s="415">
        <v>0.36599999999999999</v>
      </c>
      <c r="O24" s="417">
        <v>142.845</v>
      </c>
      <c r="P24" s="417">
        <v>58.936999999999998</v>
      </c>
      <c r="Q24" s="415">
        <v>0</v>
      </c>
      <c r="R24" s="415">
        <v>12.638999999999999</v>
      </c>
      <c r="S24" s="415">
        <v>37.982999999999997</v>
      </c>
      <c r="T24" s="417">
        <v>50.622</v>
      </c>
      <c r="U24" s="416">
        <v>0</v>
      </c>
      <c r="V24" s="416">
        <v>0</v>
      </c>
      <c r="W24" s="416">
        <v>0</v>
      </c>
      <c r="X24" s="416">
        <v>0</v>
      </c>
      <c r="Y24" s="417">
        <v>0</v>
      </c>
    </row>
    <row r="25" spans="1:25" s="399" customFormat="1" x14ac:dyDescent="0.25">
      <c r="A25" s="411" t="s">
        <v>71</v>
      </c>
      <c r="B25" s="415"/>
      <c r="C25" s="415"/>
      <c r="D25" s="416">
        <v>5.8570000000000002</v>
      </c>
      <c r="E25" s="415">
        <v>0.11</v>
      </c>
      <c r="F25" s="417">
        <v>5.9670000000000005</v>
      </c>
      <c r="G25" s="415">
        <v>1.569</v>
      </c>
      <c r="H25" s="415">
        <v>4.069</v>
      </c>
      <c r="I25" s="415">
        <v>4.7919999999999998</v>
      </c>
      <c r="J25" s="415">
        <v>9.5000000000000001E-2</v>
      </c>
      <c r="K25" s="415">
        <v>1.609</v>
      </c>
      <c r="L25" s="415">
        <v>1.643</v>
      </c>
      <c r="M25" s="415">
        <v>13.602</v>
      </c>
      <c r="N25" s="415">
        <v>4.1000000000000002E-2</v>
      </c>
      <c r="O25" s="417">
        <v>27.42</v>
      </c>
      <c r="P25" s="417">
        <v>22.699000000000002</v>
      </c>
      <c r="Q25" s="415">
        <v>0</v>
      </c>
      <c r="R25" s="415">
        <v>2.6680000000000001</v>
      </c>
      <c r="S25" s="415">
        <v>0.19900000000000001</v>
      </c>
      <c r="T25" s="417">
        <v>2.867</v>
      </c>
      <c r="U25" s="416">
        <v>-0.25800000000000001</v>
      </c>
      <c r="V25" s="416">
        <v>0</v>
      </c>
      <c r="W25" s="416">
        <v>0</v>
      </c>
      <c r="X25" s="416">
        <v>0</v>
      </c>
      <c r="Y25" s="417">
        <v>-0.25800000000000001</v>
      </c>
    </row>
    <row r="26" spans="1:25" s="399" customFormat="1" x14ac:dyDescent="0.25">
      <c r="A26" s="411" t="s">
        <v>72</v>
      </c>
      <c r="B26" s="415"/>
      <c r="C26" s="415"/>
      <c r="D26" s="416">
        <v>19.801000000000002</v>
      </c>
      <c r="E26" s="415">
        <v>0.313</v>
      </c>
      <c r="F26" s="417">
        <v>20.114000000000001</v>
      </c>
      <c r="G26" s="415">
        <v>1.167</v>
      </c>
      <c r="H26" s="415">
        <v>7.6950000000000003</v>
      </c>
      <c r="I26" s="415">
        <v>8.7970000000000006</v>
      </c>
      <c r="J26" s="415">
        <v>1.403</v>
      </c>
      <c r="K26" s="415">
        <v>2.3780000000000001</v>
      </c>
      <c r="L26" s="415">
        <v>15.954000000000001</v>
      </c>
      <c r="M26" s="415">
        <v>28.13</v>
      </c>
      <c r="N26" s="415">
        <v>2.7E-2</v>
      </c>
      <c r="O26" s="417">
        <v>65.551000000000002</v>
      </c>
      <c r="P26" s="417">
        <v>14.340999999999999</v>
      </c>
      <c r="Q26" s="415">
        <v>0</v>
      </c>
      <c r="R26" s="415">
        <v>7.32</v>
      </c>
      <c r="S26" s="415">
        <v>2.2210000000000001</v>
      </c>
      <c r="T26" s="417">
        <v>9.5410000000000004</v>
      </c>
      <c r="U26" s="416">
        <v>0</v>
      </c>
      <c r="V26" s="416">
        <v>0</v>
      </c>
      <c r="W26" s="416">
        <v>0</v>
      </c>
      <c r="X26" s="416">
        <v>0</v>
      </c>
      <c r="Y26" s="417">
        <v>0</v>
      </c>
    </row>
    <row r="27" spans="1:25" s="399" customFormat="1" x14ac:dyDescent="0.25">
      <c r="A27" s="411" t="s">
        <v>73</v>
      </c>
      <c r="B27" s="415">
        <v>4224.4134610926985</v>
      </c>
      <c r="C27" s="415"/>
      <c r="D27" s="416">
        <v>39.524999999999999</v>
      </c>
      <c r="E27" s="415">
        <v>0.72299999999999998</v>
      </c>
      <c r="F27" s="417">
        <v>4264.6614610926981</v>
      </c>
      <c r="G27" s="415">
        <v>3.101</v>
      </c>
      <c r="H27" s="415">
        <v>34.021000000000001</v>
      </c>
      <c r="I27" s="415">
        <v>43.207000000000001</v>
      </c>
      <c r="J27" s="415">
        <v>4.6050000000000004</v>
      </c>
      <c r="K27" s="415">
        <v>6.1660000000000004</v>
      </c>
      <c r="L27" s="415">
        <v>33.256</v>
      </c>
      <c r="M27" s="415">
        <v>51.808999999999997</v>
      </c>
      <c r="N27" s="415">
        <v>0.20200000000000001</v>
      </c>
      <c r="O27" s="417">
        <v>176.36700000000002</v>
      </c>
      <c r="P27" s="417">
        <v>86.462999999999994</v>
      </c>
      <c r="Q27" s="415">
        <v>0.72</v>
      </c>
      <c r="R27" s="415">
        <v>23.518999999999998</v>
      </c>
      <c r="S27" s="415">
        <v>16.239999999999998</v>
      </c>
      <c r="T27" s="417">
        <v>40.478999999999999</v>
      </c>
      <c r="U27" s="416">
        <v>0</v>
      </c>
      <c r="V27" s="416">
        <v>0</v>
      </c>
      <c r="W27" s="416">
        <v>25.696000000000002</v>
      </c>
      <c r="X27" s="416">
        <v>0</v>
      </c>
      <c r="Y27" s="417">
        <v>25.696000000000002</v>
      </c>
    </row>
    <row r="28" spans="1:25" s="399" customFormat="1" x14ac:dyDescent="0.25">
      <c r="A28" s="411" t="s">
        <v>74</v>
      </c>
      <c r="B28" s="415">
        <v>1997.8054998943562</v>
      </c>
      <c r="C28" s="415">
        <v>162.32349476309966</v>
      </c>
      <c r="D28" s="416">
        <v>57.352000000000004</v>
      </c>
      <c r="E28" s="415">
        <v>0.18</v>
      </c>
      <c r="F28" s="417">
        <v>2217.6609946574554</v>
      </c>
      <c r="G28" s="415">
        <v>0.54700000000000004</v>
      </c>
      <c r="H28" s="415">
        <v>7.4770000000000003</v>
      </c>
      <c r="I28" s="415">
        <v>14.619</v>
      </c>
      <c r="J28" s="415">
        <v>1.5740000000000001</v>
      </c>
      <c r="K28" s="415">
        <v>6.5759999999999996</v>
      </c>
      <c r="L28" s="415">
        <v>4.8390000000000004</v>
      </c>
      <c r="M28" s="415">
        <v>28.913</v>
      </c>
      <c r="N28" s="415">
        <v>1.4059999999999999</v>
      </c>
      <c r="O28" s="417">
        <v>65.951000000000008</v>
      </c>
      <c r="P28" s="417">
        <v>13.493</v>
      </c>
      <c r="Q28" s="415">
        <v>0</v>
      </c>
      <c r="R28" s="415">
        <v>9.6170000000000009</v>
      </c>
      <c r="S28" s="415">
        <v>1.56</v>
      </c>
      <c r="T28" s="417">
        <v>11.177000000000001</v>
      </c>
      <c r="U28" s="416">
        <v>-13.153</v>
      </c>
      <c r="V28" s="416">
        <v>0</v>
      </c>
      <c r="W28" s="416">
        <v>0</v>
      </c>
      <c r="X28" s="416">
        <v>0</v>
      </c>
      <c r="Y28" s="417">
        <v>-13.153</v>
      </c>
    </row>
    <row r="29" spans="1:25" s="399" customFormat="1" x14ac:dyDescent="0.25">
      <c r="A29" s="307"/>
      <c r="B29" s="418"/>
      <c r="C29" s="419"/>
      <c r="D29" s="416"/>
      <c r="E29" s="420"/>
      <c r="F29" s="417"/>
      <c r="G29" s="407"/>
      <c r="H29" s="407"/>
      <c r="I29" s="407"/>
      <c r="J29" s="407"/>
      <c r="K29" s="407"/>
      <c r="L29" s="407"/>
      <c r="M29" s="407"/>
      <c r="N29" s="420"/>
      <c r="O29" s="417"/>
      <c r="P29" s="417"/>
      <c r="Q29" s="420"/>
      <c r="R29" s="407"/>
      <c r="S29" s="420"/>
      <c r="T29" s="417"/>
      <c r="U29" s="416"/>
      <c r="V29" s="407"/>
      <c r="W29" s="420"/>
      <c r="X29" s="415">
        <v>0</v>
      </c>
      <c r="Y29" s="417"/>
    </row>
    <row r="30" spans="1:25" s="399" customFormat="1" x14ac:dyDescent="0.25">
      <c r="A30" s="421" t="s">
        <v>75</v>
      </c>
      <c r="B30" s="422">
        <v>8277.1177834932096</v>
      </c>
      <c r="C30" s="423">
        <v>765.6246722569457</v>
      </c>
      <c r="D30" s="424">
        <v>1265.3370000000002</v>
      </c>
      <c r="E30" s="423">
        <v>59.197999999999993</v>
      </c>
      <c r="F30" s="425">
        <v>10367.277455750154</v>
      </c>
      <c r="G30" s="423">
        <v>117.00699999999999</v>
      </c>
      <c r="H30" s="423">
        <v>645.226</v>
      </c>
      <c r="I30" s="423">
        <v>1111.3969999999999</v>
      </c>
      <c r="J30" s="423">
        <v>70.039999999999992</v>
      </c>
      <c r="K30" s="423">
        <v>151.01699999999997</v>
      </c>
      <c r="L30" s="423">
        <v>543.85599999999999</v>
      </c>
      <c r="M30" s="423">
        <v>1533.3600000000001</v>
      </c>
      <c r="N30" s="423">
        <v>16.548999999999999</v>
      </c>
      <c r="O30" s="426">
        <v>4188.4520000000002</v>
      </c>
      <c r="P30" s="426">
        <v>1610.5249999999996</v>
      </c>
      <c r="Q30" s="423">
        <v>2.4929999999999994</v>
      </c>
      <c r="R30" s="423">
        <v>397.79599999999999</v>
      </c>
      <c r="S30" s="423">
        <v>162.71500000000003</v>
      </c>
      <c r="T30" s="427">
        <v>563.00400000000013</v>
      </c>
      <c r="U30" s="426">
        <v>-111.82600000000001</v>
      </c>
      <c r="V30" s="423">
        <v>-0.54100000000000004</v>
      </c>
      <c r="W30" s="423">
        <v>176.54299999999998</v>
      </c>
      <c r="X30" s="423">
        <v>1.073</v>
      </c>
      <c r="Y30" s="426">
        <v>65.248999999999981</v>
      </c>
    </row>
    <row r="31" spans="1:25" ht="15.75" hidden="1" customHeight="1" x14ac:dyDescent="0.25">
      <c r="A31" s="430" t="s">
        <v>181</v>
      </c>
      <c r="B31" s="429"/>
      <c r="C31" s="429"/>
      <c r="D31" s="429"/>
      <c r="E31" s="429"/>
      <c r="F31" s="429"/>
      <c r="G31" s="429"/>
      <c r="H31" s="429"/>
      <c r="I31" s="429"/>
      <c r="J31" s="429"/>
      <c r="K31" s="429"/>
      <c r="L31" s="429"/>
      <c r="M31" s="429"/>
    </row>
    <row r="32" spans="1:25" ht="15.75" hidden="1" customHeight="1" x14ac:dyDescent="0.25">
      <c r="A32" s="428" t="s">
        <v>182</v>
      </c>
      <c r="B32" s="429"/>
      <c r="C32" s="429"/>
      <c r="D32" s="429"/>
      <c r="E32" s="429"/>
      <c r="F32" s="429"/>
      <c r="G32" s="429"/>
      <c r="H32" s="429"/>
      <c r="I32" s="429"/>
      <c r="J32" s="429"/>
      <c r="K32" s="429"/>
      <c r="L32" s="429"/>
      <c r="M32" s="429"/>
    </row>
    <row r="33" spans="1:25" ht="15.75" hidden="1" customHeight="1" x14ac:dyDescent="0.25"/>
    <row r="34" spans="1:25" ht="15.75" hidden="1" customHeight="1" x14ac:dyDescent="0.25"/>
    <row r="35" spans="1:25" ht="15.75" hidden="1" customHeight="1" x14ac:dyDescent="0.25"/>
    <row r="36" spans="1:25" ht="15.75" hidden="1" customHeight="1" x14ac:dyDescent="0.25"/>
    <row r="37" spans="1:25" ht="15.75" hidden="1" customHeight="1" x14ac:dyDescent="0.25"/>
    <row r="38" spans="1:25" ht="15.75" customHeight="1" x14ac:dyDescent="0.25">
      <c r="A38" s="769" t="s">
        <v>214</v>
      </c>
      <c r="B38" s="769"/>
      <c r="C38" s="769"/>
      <c r="D38" s="769"/>
      <c r="E38" s="769"/>
      <c r="F38" s="769"/>
      <c r="G38" s="769"/>
      <c r="H38" s="769"/>
      <c r="I38" s="769"/>
      <c r="J38" s="769"/>
      <c r="K38" s="769"/>
      <c r="L38" s="769"/>
      <c r="M38" s="769"/>
      <c r="N38" s="769"/>
      <c r="O38" s="769"/>
      <c r="P38" s="769"/>
      <c r="Q38" s="769"/>
      <c r="R38" s="769"/>
      <c r="S38" s="769"/>
      <c r="T38" s="769"/>
      <c r="U38" s="769"/>
      <c r="V38" s="769"/>
      <c r="W38" s="769"/>
      <c r="X38" s="769"/>
      <c r="Y38" s="769"/>
    </row>
    <row r="39" spans="1:25" x14ac:dyDescent="0.25">
      <c r="A39" s="769"/>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row>
    <row r="40" spans="1:25" ht="6" customHeight="1" x14ac:dyDescent="0.25">
      <c r="A40" s="769"/>
      <c r="B40" s="769"/>
      <c r="C40" s="769"/>
      <c r="D40" s="769"/>
      <c r="E40" s="769"/>
      <c r="F40" s="769"/>
      <c r="G40" s="769"/>
      <c r="H40" s="769"/>
      <c r="I40" s="769"/>
      <c r="J40" s="769"/>
      <c r="K40" s="769"/>
      <c r="L40" s="769"/>
      <c r="M40" s="769"/>
      <c r="N40" s="769"/>
      <c r="O40" s="769"/>
      <c r="P40" s="769"/>
      <c r="Q40" s="769"/>
      <c r="R40" s="769"/>
      <c r="S40" s="769"/>
      <c r="T40" s="769"/>
      <c r="U40" s="769"/>
      <c r="V40" s="769"/>
      <c r="W40" s="769"/>
      <c r="X40" s="769"/>
      <c r="Y40" s="769"/>
    </row>
    <row r="41" spans="1:25" hidden="1" x14ac:dyDescent="0.25">
      <c r="A41" s="769"/>
      <c r="B41" s="769"/>
      <c r="C41" s="769"/>
      <c r="D41" s="769"/>
      <c r="E41" s="769"/>
      <c r="F41" s="769"/>
      <c r="G41" s="769"/>
      <c r="H41" s="769"/>
      <c r="I41" s="769"/>
      <c r="J41" s="769"/>
      <c r="K41" s="769"/>
      <c r="L41" s="769"/>
      <c r="M41" s="769"/>
      <c r="N41" s="769"/>
      <c r="O41" s="769"/>
      <c r="P41" s="769"/>
      <c r="Q41" s="769"/>
      <c r="R41" s="769"/>
      <c r="S41" s="769"/>
      <c r="T41" s="769"/>
      <c r="U41" s="769"/>
      <c r="V41" s="769"/>
      <c r="W41" s="769"/>
      <c r="X41" s="769"/>
      <c r="Y41" s="769"/>
    </row>
    <row r="42" spans="1:25" s="432" customFormat="1" x14ac:dyDescent="0.25">
      <c r="A42" s="434" t="s">
        <v>180</v>
      </c>
      <c r="B42" s="431"/>
      <c r="C42" s="431"/>
      <c r="D42" s="431"/>
      <c r="E42" s="431"/>
      <c r="F42" s="431"/>
      <c r="G42" s="431"/>
      <c r="H42" s="431"/>
      <c r="I42" s="431"/>
      <c r="J42" s="431"/>
      <c r="K42" s="431"/>
      <c r="L42" s="431"/>
      <c r="M42" s="431"/>
      <c r="U42" s="433"/>
    </row>
    <row r="43" spans="1:25" s="432" customFormat="1" x14ac:dyDescent="0.25">
      <c r="A43" s="435" t="s">
        <v>181</v>
      </c>
      <c r="B43" s="431"/>
      <c r="C43" s="431"/>
      <c r="D43" s="431"/>
      <c r="E43" s="431"/>
      <c r="F43" s="431"/>
      <c r="G43" s="431"/>
      <c r="H43" s="431"/>
      <c r="I43" s="431"/>
      <c r="J43" s="431"/>
      <c r="K43" s="431"/>
      <c r="L43" s="431"/>
      <c r="M43" s="431"/>
      <c r="U43" s="433"/>
    </row>
    <row r="44" spans="1:25" s="432" customFormat="1" x14ac:dyDescent="0.25">
      <c r="A44" s="434" t="s">
        <v>182</v>
      </c>
      <c r="B44" s="431"/>
      <c r="C44" s="431"/>
      <c r="D44" s="431"/>
      <c r="E44" s="431"/>
      <c r="F44" s="431"/>
      <c r="G44" s="431"/>
      <c r="H44" s="431"/>
      <c r="I44" s="431"/>
      <c r="J44" s="431"/>
      <c r="K44" s="431"/>
      <c r="L44" s="431"/>
      <c r="M44" s="431"/>
      <c r="U44" s="433"/>
    </row>
  </sheetData>
  <mergeCells count="7">
    <mergeCell ref="A38:Y41"/>
    <mergeCell ref="B6:F6"/>
    <mergeCell ref="G6:O6"/>
    <mergeCell ref="P6:P7"/>
    <mergeCell ref="Q6:T6"/>
    <mergeCell ref="U6:Y6"/>
    <mergeCell ref="B7:C7"/>
  </mergeCells>
  <phoneticPr fontId="48" type="noConversion"/>
  <printOptions horizontalCentered="1" verticalCentered="1"/>
  <pageMargins left="0" right="0" top="0" bottom="0" header="0" footer="0"/>
  <pageSetup paperSize="9" scale="41"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75" workbookViewId="0">
      <selection activeCell="B9" sqref="B9"/>
    </sheetView>
  </sheetViews>
  <sheetFormatPr defaultColWidth="12.5703125" defaultRowHeight="15.75" x14ac:dyDescent="0.25"/>
  <cols>
    <col min="1" max="1" width="23.42578125" style="134" customWidth="1"/>
    <col min="2" max="2" width="18.5703125" style="134" customWidth="1"/>
    <col min="3" max="4" width="20" style="134" customWidth="1"/>
    <col min="5" max="5" width="22.28515625" style="134" customWidth="1"/>
    <col min="6" max="90" width="12.5703125" style="134" customWidth="1"/>
    <col min="91" max="16384" width="12.5703125" style="134"/>
  </cols>
  <sheetData>
    <row r="1" spans="1:10" ht="30.75" customHeight="1" x14ac:dyDescent="0.25">
      <c r="A1" s="133">
        <f ca="1">NOW()</f>
        <v>41722.449282060188</v>
      </c>
      <c r="B1" s="133" t="s">
        <v>215</v>
      </c>
      <c r="G1" s="133"/>
      <c r="H1" s="133"/>
      <c r="I1" s="133"/>
      <c r="J1" s="133"/>
    </row>
    <row r="2" spans="1:10" ht="30.75" customHeight="1" x14ac:dyDescent="0.45">
      <c r="A2" s="784" t="s">
        <v>164</v>
      </c>
      <c r="B2" s="784"/>
      <c r="C2" s="784"/>
      <c r="D2" s="784"/>
      <c r="E2" s="784"/>
    </row>
    <row r="3" spans="1:10" ht="30.75" customHeight="1" x14ac:dyDescent="0.45">
      <c r="A3" s="785" t="s">
        <v>216</v>
      </c>
      <c r="B3" s="785"/>
      <c r="C3" s="785"/>
      <c r="D3" s="785"/>
      <c r="E3" s="785"/>
      <c r="F3" s="436"/>
    </row>
    <row r="5" spans="1:10" x14ac:dyDescent="0.25">
      <c r="E5" s="184" t="s">
        <v>3</v>
      </c>
    </row>
    <row r="6" spans="1:10" s="184" customFormat="1" x14ac:dyDescent="0.25">
      <c r="A6" s="437"/>
      <c r="B6" s="438" t="s">
        <v>11</v>
      </c>
      <c r="C6" s="439">
        <v>2010</v>
      </c>
      <c r="D6" s="440" t="s">
        <v>13</v>
      </c>
      <c r="E6" s="440" t="s">
        <v>14</v>
      </c>
    </row>
    <row r="7" spans="1:10" s="444" customFormat="1" ht="12.75" x14ac:dyDescent="0.2">
      <c r="A7" s="441"/>
      <c r="B7" s="442"/>
      <c r="C7" s="443"/>
      <c r="D7" s="443"/>
      <c r="E7" s="443"/>
    </row>
    <row r="8" spans="1:10" ht="15.75" customHeight="1" x14ac:dyDescent="0.25">
      <c r="A8" s="156" t="s">
        <v>54</v>
      </c>
      <c r="B8" s="445">
        <v>444.03</v>
      </c>
      <c r="C8" s="446">
        <v>461.60799999999995</v>
      </c>
      <c r="D8" s="446">
        <v>334.49799999999999</v>
      </c>
      <c r="E8" s="446">
        <v>282.09199999999998</v>
      </c>
    </row>
    <row r="9" spans="1:10" ht="15.75" customHeight="1" x14ac:dyDescent="0.25">
      <c r="A9" s="161" t="s">
        <v>55</v>
      </c>
      <c r="B9" s="445">
        <v>167.4922</v>
      </c>
      <c r="C9" s="446">
        <v>176.84484822966871</v>
      </c>
      <c r="D9" s="446">
        <v>167.77564150998253</v>
      </c>
      <c r="E9" s="446">
        <v>169.62800000000001</v>
      </c>
    </row>
    <row r="10" spans="1:10" ht="15.75" customHeight="1" x14ac:dyDescent="0.25">
      <c r="A10" s="161" t="s">
        <v>56</v>
      </c>
      <c r="B10" s="445">
        <v>92.509</v>
      </c>
      <c r="C10" s="446">
        <v>183.93300000000002</v>
      </c>
      <c r="D10" s="446">
        <v>166.21699999999998</v>
      </c>
      <c r="E10" s="446">
        <v>96.213999999999999</v>
      </c>
    </row>
    <row r="11" spans="1:10" ht="15.75" customHeight="1" x14ac:dyDescent="0.25">
      <c r="A11" s="161" t="s">
        <v>57</v>
      </c>
      <c r="B11" s="445">
        <v>648.73410000000001</v>
      </c>
      <c r="C11" s="446">
        <v>622.8102574105302</v>
      </c>
      <c r="D11" s="446">
        <v>597.17671291917031</v>
      </c>
      <c r="E11" s="446">
        <v>580.52</v>
      </c>
    </row>
    <row r="12" spans="1:10" ht="15.75" customHeight="1" x14ac:dyDescent="0.25">
      <c r="A12" s="161" t="s">
        <v>58</v>
      </c>
      <c r="B12" s="445">
        <v>695.85520000000008</v>
      </c>
      <c r="C12" s="446">
        <v>701.32333525002173</v>
      </c>
      <c r="D12" s="446">
        <v>690.83492155456474</v>
      </c>
      <c r="E12" s="446">
        <v>691.27600000000007</v>
      </c>
    </row>
    <row r="13" spans="1:10" ht="15.75" customHeight="1" x14ac:dyDescent="0.25">
      <c r="A13" s="161" t="s">
        <v>59</v>
      </c>
      <c r="B13" s="445">
        <v>135.01900000000001</v>
      </c>
      <c r="C13" s="446">
        <v>72.581999999999994</v>
      </c>
      <c r="D13" s="446">
        <v>93.121000000000009</v>
      </c>
      <c r="E13" s="446">
        <v>30.302</v>
      </c>
    </row>
    <row r="14" spans="1:10" ht="15.75" customHeight="1" x14ac:dyDescent="0.25">
      <c r="A14" s="161" t="s">
        <v>60</v>
      </c>
      <c r="B14" s="445">
        <v>1439.6210999999998</v>
      </c>
      <c r="C14" s="446">
        <v>1419.8283680664717</v>
      </c>
      <c r="D14" s="446">
        <v>1422.9672462298893</v>
      </c>
      <c r="E14" s="446">
        <v>1398.0070000000001</v>
      </c>
    </row>
    <row r="15" spans="1:10" ht="15.75" customHeight="1" x14ac:dyDescent="0.25">
      <c r="A15" s="161" t="s">
        <v>61</v>
      </c>
      <c r="B15" s="445">
        <v>80.555999999999997</v>
      </c>
      <c r="C15" s="446">
        <v>77.105999999999995</v>
      </c>
      <c r="D15" s="446">
        <v>28.149000000000001</v>
      </c>
      <c r="E15" s="446">
        <v>43.642000000000003</v>
      </c>
    </row>
    <row r="16" spans="1:10" ht="15.75" customHeight="1" x14ac:dyDescent="0.25">
      <c r="A16" s="161" t="s">
        <v>62</v>
      </c>
      <c r="B16" s="445">
        <v>132.47999999999999</v>
      </c>
      <c r="C16" s="446">
        <v>181.46899999999999</v>
      </c>
      <c r="D16" s="446">
        <v>166.602</v>
      </c>
      <c r="E16" s="446">
        <v>186.62799999999999</v>
      </c>
    </row>
    <row r="17" spans="1:5" ht="15.75" customHeight="1" x14ac:dyDescent="0.25">
      <c r="A17" s="161" t="s">
        <v>63</v>
      </c>
      <c r="B17" s="445">
        <v>225.22300000000001</v>
      </c>
      <c r="C17" s="446">
        <v>150.70500000000001</v>
      </c>
      <c r="D17" s="446">
        <v>183.673</v>
      </c>
      <c r="E17" s="446">
        <v>37.378000000000007</v>
      </c>
    </row>
    <row r="18" spans="1:5" ht="15.75" customHeight="1" x14ac:dyDescent="0.25">
      <c r="A18" s="161" t="s">
        <v>64</v>
      </c>
      <c r="B18" s="445">
        <v>3.9750000000000001</v>
      </c>
      <c r="C18" s="446">
        <v>4.1419999999999995</v>
      </c>
      <c r="D18" s="446">
        <v>3.7199999999999998</v>
      </c>
      <c r="E18" s="446">
        <v>1.954</v>
      </c>
    </row>
    <row r="19" spans="1:5" ht="15.75" customHeight="1" x14ac:dyDescent="0.25">
      <c r="A19" s="161" t="s">
        <v>65</v>
      </c>
      <c r="B19" s="445">
        <v>14.495000000000001</v>
      </c>
      <c r="C19" s="446">
        <v>9.2050000000000001</v>
      </c>
      <c r="D19" s="446">
        <v>32.824000000000005</v>
      </c>
      <c r="E19" s="446">
        <v>1.5210000000000001</v>
      </c>
    </row>
    <row r="20" spans="1:5" ht="15.75" customHeight="1" x14ac:dyDescent="0.25">
      <c r="A20" s="161" t="s">
        <v>66</v>
      </c>
      <c r="B20" s="445">
        <v>248.85199999999998</v>
      </c>
      <c r="C20" s="446">
        <v>175.45699999999999</v>
      </c>
      <c r="D20" s="446">
        <v>164.381</v>
      </c>
      <c r="E20" s="446">
        <v>195.89000000000001</v>
      </c>
    </row>
    <row r="21" spans="1:5" ht="15.75" customHeight="1" x14ac:dyDescent="0.25">
      <c r="A21" s="161" t="s">
        <v>67</v>
      </c>
      <c r="B21" s="445">
        <v>12.006</v>
      </c>
      <c r="C21" s="446">
        <v>22.664999999999999</v>
      </c>
      <c r="D21" s="446">
        <v>35.975999999999999</v>
      </c>
      <c r="E21" s="446">
        <v>20.456</v>
      </c>
    </row>
    <row r="22" spans="1:5" ht="15.75" customHeight="1" x14ac:dyDescent="0.25">
      <c r="A22" s="161" t="s">
        <v>68</v>
      </c>
      <c r="B22" s="445">
        <v>2.6150000000000002</v>
      </c>
      <c r="C22" s="446">
        <v>4.0640000000000001</v>
      </c>
      <c r="D22" s="446">
        <v>3.7589999999999999</v>
      </c>
      <c r="E22" s="446">
        <v>3.1889999999999996</v>
      </c>
    </row>
    <row r="23" spans="1:5" ht="15.75" customHeight="1" x14ac:dyDescent="0.25">
      <c r="A23" s="161" t="s">
        <v>69</v>
      </c>
      <c r="B23" s="445">
        <v>42.497999999999998</v>
      </c>
      <c r="C23" s="446">
        <v>25.002000000000002</v>
      </c>
      <c r="D23" s="446">
        <v>25.387</v>
      </c>
      <c r="E23" s="446">
        <v>28.821000000000002</v>
      </c>
    </row>
    <row r="24" spans="1:5" ht="15.75" customHeight="1" x14ac:dyDescent="0.25">
      <c r="A24" s="161" t="s">
        <v>70</v>
      </c>
      <c r="B24" s="445">
        <v>127.72199999999999</v>
      </c>
      <c r="C24" s="446">
        <v>91.372</v>
      </c>
      <c r="D24" s="446">
        <v>65.48</v>
      </c>
      <c r="E24" s="446">
        <v>91.355999999999995</v>
      </c>
    </row>
    <row r="25" spans="1:5" ht="15.75" customHeight="1" x14ac:dyDescent="0.25">
      <c r="A25" s="161" t="s">
        <v>71</v>
      </c>
      <c r="B25" s="445">
        <v>6.931</v>
      </c>
      <c r="C25" s="446">
        <v>5.661999999999999</v>
      </c>
      <c r="D25" s="446">
        <v>15.475000000000001</v>
      </c>
      <c r="E25" s="446">
        <v>5.9670000000000005</v>
      </c>
    </row>
    <row r="26" spans="1:5" ht="15.75" customHeight="1" x14ac:dyDescent="0.25">
      <c r="A26" s="161" t="s">
        <v>72</v>
      </c>
      <c r="B26" s="445">
        <v>8.6300000000000008</v>
      </c>
      <c r="C26" s="446">
        <v>129.41899999999998</v>
      </c>
      <c r="D26" s="446">
        <v>7.2350000000000003</v>
      </c>
      <c r="E26" s="446">
        <v>20.114000000000001</v>
      </c>
    </row>
    <row r="27" spans="1:5" ht="15.75" customHeight="1" x14ac:dyDescent="0.25">
      <c r="A27" s="161" t="s">
        <v>73</v>
      </c>
      <c r="B27" s="445">
        <v>4123.8607558430103</v>
      </c>
      <c r="C27" s="446">
        <v>4227.1524299798166</v>
      </c>
      <c r="D27" s="446">
        <v>4272.3307419796793</v>
      </c>
      <c r="E27" s="446">
        <v>4264.6614610926981</v>
      </c>
    </row>
    <row r="28" spans="1:5" ht="15.75" customHeight="1" x14ac:dyDescent="0.25">
      <c r="A28" s="161" t="s">
        <v>74</v>
      </c>
      <c r="B28" s="445">
        <v>2111.9330559999999</v>
      </c>
      <c r="C28" s="446">
        <v>2252.6580086611771</v>
      </c>
      <c r="D28" s="446">
        <v>2274.6158476167861</v>
      </c>
      <c r="E28" s="446">
        <v>2217.6609946574554</v>
      </c>
    </row>
    <row r="29" spans="1:5" ht="15.75" customHeight="1" x14ac:dyDescent="0.25">
      <c r="A29" s="212"/>
      <c r="B29" s="445"/>
      <c r="C29" s="446"/>
      <c r="D29" s="446"/>
      <c r="E29" s="446"/>
    </row>
    <row r="30" spans="1:5" ht="15.75" customHeight="1" x14ac:dyDescent="0.25">
      <c r="A30" s="447" t="s">
        <v>75</v>
      </c>
      <c r="B30" s="448">
        <v>10765.03741184301</v>
      </c>
      <c r="C30" s="449">
        <v>10995.008247597687</v>
      </c>
      <c r="D30" s="448">
        <v>10752.198111810072</v>
      </c>
      <c r="E30" s="448">
        <v>10367.277455750154</v>
      </c>
    </row>
    <row r="31" spans="1:5" s="3" customFormat="1" ht="177.6" customHeight="1" x14ac:dyDescent="0.3">
      <c r="A31" s="786" t="s">
        <v>217</v>
      </c>
      <c r="B31" s="786"/>
      <c r="C31" s="786"/>
      <c r="D31" s="786"/>
      <c r="E31" s="786"/>
    </row>
    <row r="33" spans="1:5" x14ac:dyDescent="0.25">
      <c r="A33" s="450"/>
    </row>
    <row r="34" spans="1:5" x14ac:dyDescent="0.25">
      <c r="A34" s="133"/>
      <c r="B34" s="133"/>
      <c r="C34" s="133"/>
      <c r="D34" s="133"/>
      <c r="E34" s="133"/>
    </row>
    <row r="43" spans="1:5" x14ac:dyDescent="0.25">
      <c r="A43" s="451"/>
    </row>
    <row r="44" spans="1:5" x14ac:dyDescent="0.25">
      <c r="A44" s="452"/>
    </row>
    <row r="45" spans="1:5" x14ac:dyDescent="0.25">
      <c r="A45" s="452"/>
    </row>
  </sheetData>
  <mergeCells count="3">
    <mergeCell ref="A2:E2"/>
    <mergeCell ref="A3:E3"/>
    <mergeCell ref="A31:E31"/>
  </mergeCells>
  <phoneticPr fontId="48" type="noConversion"/>
  <printOptions horizontalCentered="1" verticalCentered="1"/>
  <pageMargins left="0" right="0" top="0" bottom="0" header="0" footer="0"/>
  <pageSetup paperSize="9" scale="94"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zoomScale="75" workbookViewId="0">
      <selection activeCell="A30" sqref="A30:M30"/>
    </sheetView>
  </sheetViews>
  <sheetFormatPr defaultColWidth="12.5703125" defaultRowHeight="15.75" x14ac:dyDescent="0.25"/>
  <cols>
    <col min="1" max="9" width="23.42578125" style="134" customWidth="1"/>
    <col min="10" max="10" width="18.5703125" style="134" customWidth="1"/>
    <col min="11" max="12" width="20" style="134" customWidth="1"/>
    <col min="13" max="13" width="22.28515625" style="134" customWidth="1"/>
    <col min="14" max="98" width="12.5703125" style="134" customWidth="1"/>
    <col min="99" max="16384" width="12.5703125" style="134"/>
  </cols>
  <sheetData>
    <row r="1" spans="1:18" ht="30.75" customHeight="1" x14ac:dyDescent="0.25">
      <c r="A1" s="133">
        <f ca="1">NOW()</f>
        <v>41722.449282060188</v>
      </c>
      <c r="B1" s="133"/>
      <c r="C1" s="133"/>
      <c r="D1" s="133"/>
      <c r="E1" s="133"/>
      <c r="F1" s="133"/>
      <c r="G1" s="133"/>
      <c r="H1" s="133"/>
      <c r="I1" s="133"/>
      <c r="J1" s="133" t="s">
        <v>215</v>
      </c>
      <c r="O1" s="133"/>
      <c r="P1" s="133"/>
      <c r="Q1" s="133"/>
      <c r="R1" s="133"/>
    </row>
    <row r="2" spans="1:18" ht="30.75" customHeight="1" x14ac:dyDescent="0.45">
      <c r="A2" s="784" t="s">
        <v>164</v>
      </c>
      <c r="B2" s="784"/>
      <c r="C2" s="784"/>
      <c r="D2" s="784"/>
      <c r="E2" s="784"/>
      <c r="F2" s="784"/>
      <c r="G2" s="784"/>
      <c r="H2" s="784"/>
      <c r="I2" s="784"/>
      <c r="J2" s="784"/>
      <c r="K2" s="784"/>
      <c r="L2" s="784"/>
      <c r="M2" s="784"/>
    </row>
    <row r="3" spans="1:18" ht="30.75" customHeight="1" x14ac:dyDescent="0.45">
      <c r="A3" s="785" t="s">
        <v>216</v>
      </c>
      <c r="B3" s="785"/>
      <c r="C3" s="785"/>
      <c r="D3" s="785"/>
      <c r="E3" s="785"/>
      <c r="F3" s="785"/>
      <c r="G3" s="785"/>
      <c r="H3" s="785"/>
      <c r="I3" s="785"/>
      <c r="J3" s="785"/>
      <c r="K3" s="785"/>
      <c r="L3" s="785"/>
      <c r="M3" s="785"/>
      <c r="N3" s="436"/>
    </row>
    <row r="5" spans="1:18" x14ac:dyDescent="0.25">
      <c r="M5" s="184" t="s">
        <v>3</v>
      </c>
    </row>
    <row r="6" spans="1:18" s="184" customFormat="1" x14ac:dyDescent="0.25">
      <c r="A6" s="455"/>
      <c r="B6" s="655">
        <v>2001</v>
      </c>
      <c r="C6" s="655" t="s">
        <v>4</v>
      </c>
      <c r="D6" s="655" t="s">
        <v>5</v>
      </c>
      <c r="E6" s="655" t="s">
        <v>6</v>
      </c>
      <c r="F6" s="655" t="s">
        <v>7</v>
      </c>
      <c r="G6" s="655" t="s">
        <v>8</v>
      </c>
      <c r="H6" s="655" t="s">
        <v>9</v>
      </c>
      <c r="I6" s="655">
        <v>2008</v>
      </c>
      <c r="J6" s="655" t="s">
        <v>11</v>
      </c>
      <c r="K6" s="655">
        <v>2010</v>
      </c>
      <c r="L6" s="656" t="s">
        <v>13</v>
      </c>
      <c r="M6" s="656" t="s">
        <v>14</v>
      </c>
    </row>
    <row r="7" spans="1:18" ht="15.75" customHeight="1" x14ac:dyDescent="0.25">
      <c r="A7" s="161" t="s">
        <v>54</v>
      </c>
      <c r="B7" s="445">
        <v>2.6189999999999998</v>
      </c>
      <c r="C7" s="445">
        <v>47.628</v>
      </c>
      <c r="D7" s="445">
        <v>56.091000000000001</v>
      </c>
      <c r="E7" s="445">
        <v>180.364</v>
      </c>
      <c r="F7" s="445">
        <v>353.94499999999999</v>
      </c>
      <c r="G7" s="445">
        <v>441.92500000000001</v>
      </c>
      <c r="H7" s="445">
        <v>377.54700000000003</v>
      </c>
      <c r="I7" s="445">
        <v>417.36200000000002</v>
      </c>
      <c r="J7" s="445">
        <v>444.03</v>
      </c>
      <c r="K7" s="446">
        <v>461.60799999999995</v>
      </c>
      <c r="L7" s="446">
        <v>334.49799999999999</v>
      </c>
      <c r="M7" s="446">
        <v>282.09199999999998</v>
      </c>
    </row>
    <row r="8" spans="1:18" ht="15.75" customHeight="1" x14ac:dyDescent="0.25">
      <c r="A8" s="161" t="s">
        <v>55</v>
      </c>
      <c r="B8" s="445">
        <v>74.69840709043676</v>
      </c>
      <c r="C8" s="445">
        <v>95.314344212422426</v>
      </c>
      <c r="D8" s="445">
        <v>110.40458222366152</v>
      </c>
      <c r="E8" s="445">
        <v>99.666000000000011</v>
      </c>
      <c r="F8" s="445">
        <v>126.72713457887643</v>
      </c>
      <c r="G8" s="445">
        <v>145.75244301650667</v>
      </c>
      <c r="H8" s="445">
        <v>142.922</v>
      </c>
      <c r="I8" s="445">
        <v>153.80007813522238</v>
      </c>
      <c r="J8" s="445">
        <v>167.4922</v>
      </c>
      <c r="K8" s="446">
        <v>176.84484822966871</v>
      </c>
      <c r="L8" s="446">
        <v>167.77564150998253</v>
      </c>
      <c r="M8" s="446">
        <v>169.62800000000001</v>
      </c>
    </row>
    <row r="9" spans="1:18" ht="15.75" customHeight="1" x14ac:dyDescent="0.25">
      <c r="A9" s="161" t="s">
        <v>56</v>
      </c>
      <c r="B9" s="445">
        <v>61.842999999999996</v>
      </c>
      <c r="C9" s="445">
        <v>52.412000000000006</v>
      </c>
      <c r="D9" s="445">
        <v>48.662999999999997</v>
      </c>
      <c r="E9" s="445">
        <v>141.74299999999999</v>
      </c>
      <c r="F9" s="445">
        <v>308.79399999999998</v>
      </c>
      <c r="G9" s="445">
        <v>128.12199999999999</v>
      </c>
      <c r="H9" s="445">
        <v>154.49700000000001</v>
      </c>
      <c r="I9" s="445">
        <v>138.43099999999998</v>
      </c>
      <c r="J9" s="445">
        <v>92.509</v>
      </c>
      <c r="K9" s="446">
        <v>183.93300000000002</v>
      </c>
      <c r="L9" s="446">
        <v>166.21699999999998</v>
      </c>
      <c r="M9" s="446">
        <v>96.213999999999999</v>
      </c>
    </row>
    <row r="10" spans="1:18" ht="15.75" customHeight="1" x14ac:dyDescent="0.25">
      <c r="A10" s="161" t="s">
        <v>57</v>
      </c>
      <c r="B10" s="445">
        <v>109.31323710278006</v>
      </c>
      <c r="C10" s="445">
        <v>394.17681331140147</v>
      </c>
      <c r="D10" s="445">
        <v>461.66708223205165</v>
      </c>
      <c r="E10" s="445">
        <v>541.12</v>
      </c>
      <c r="F10" s="445">
        <v>539.35015778999991</v>
      </c>
      <c r="G10" s="445">
        <v>577.31743937607416</v>
      </c>
      <c r="H10" s="445">
        <v>618.65599999999995</v>
      </c>
      <c r="I10" s="445">
        <v>647.81470195173631</v>
      </c>
      <c r="J10" s="445">
        <v>648.73410000000001</v>
      </c>
      <c r="K10" s="446">
        <v>622.8102574105302</v>
      </c>
      <c r="L10" s="446">
        <v>597.17671291917031</v>
      </c>
      <c r="M10" s="446">
        <v>580.52</v>
      </c>
    </row>
    <row r="11" spans="1:18" ht="15.75" customHeight="1" x14ac:dyDescent="0.25">
      <c r="A11" s="161" t="s">
        <v>58</v>
      </c>
      <c r="B11" s="445">
        <v>407.22304926172495</v>
      </c>
      <c r="C11" s="445">
        <v>426.23575918516661</v>
      </c>
      <c r="D11" s="445">
        <v>453.12034515721405</v>
      </c>
      <c r="E11" s="445">
        <v>456.32099999999997</v>
      </c>
      <c r="F11" s="445">
        <v>478.59662509999993</v>
      </c>
      <c r="G11" s="445">
        <v>505.44091849907528</v>
      </c>
      <c r="H11" s="445">
        <v>547.64200000000005</v>
      </c>
      <c r="I11" s="445">
        <v>587.59142245885005</v>
      </c>
      <c r="J11" s="445">
        <v>695.85520000000008</v>
      </c>
      <c r="K11" s="446">
        <v>701.32333525002173</v>
      </c>
      <c r="L11" s="446">
        <v>690.83492155456474</v>
      </c>
      <c r="M11" s="446">
        <v>691.27600000000007</v>
      </c>
    </row>
    <row r="12" spans="1:18" ht="15.75" customHeight="1" x14ac:dyDescent="0.25">
      <c r="A12" s="161" t="s">
        <v>59</v>
      </c>
      <c r="B12" s="445">
        <v>8.3179999999999996</v>
      </c>
      <c r="C12" s="445">
        <v>8.7319999999999993</v>
      </c>
      <c r="D12" s="445">
        <v>25.143999999999998</v>
      </c>
      <c r="E12" s="445">
        <v>236.98600000000002</v>
      </c>
      <c r="F12" s="445">
        <v>214.8</v>
      </c>
      <c r="G12" s="445">
        <v>265.21800000000002</v>
      </c>
      <c r="H12" s="445">
        <v>268.23200000000003</v>
      </c>
      <c r="I12" s="445">
        <v>258.98599999999999</v>
      </c>
      <c r="J12" s="445">
        <v>135.01900000000001</v>
      </c>
      <c r="K12" s="446">
        <v>72.581999999999994</v>
      </c>
      <c r="L12" s="446">
        <v>93.121000000000009</v>
      </c>
      <c r="M12" s="446">
        <v>30.302</v>
      </c>
    </row>
    <row r="13" spans="1:18" ht="15.75" customHeight="1" x14ac:dyDescent="0.25">
      <c r="A13" s="161" t="s">
        <v>60</v>
      </c>
      <c r="B13" s="445">
        <v>764.48245794439822</v>
      </c>
      <c r="C13" s="445">
        <v>862.0720039054512</v>
      </c>
      <c r="D13" s="445">
        <v>897.47934636831212</v>
      </c>
      <c r="E13" s="445">
        <v>966.00100000000009</v>
      </c>
      <c r="F13" s="445">
        <v>1083.2337579699999</v>
      </c>
      <c r="G13" s="445">
        <v>1042.1263181311745</v>
      </c>
      <c r="H13" s="445">
        <v>1195.067</v>
      </c>
      <c r="I13" s="445">
        <v>1321.5115083243122</v>
      </c>
      <c r="J13" s="445">
        <v>1439.6210999999998</v>
      </c>
      <c r="K13" s="446">
        <v>1419.8283680664717</v>
      </c>
      <c r="L13" s="446">
        <v>1422.9672462298893</v>
      </c>
      <c r="M13" s="446">
        <v>1398.0070000000001</v>
      </c>
    </row>
    <row r="14" spans="1:18" ht="15.75" customHeight="1" x14ac:dyDescent="0.25">
      <c r="A14" s="161" t="s">
        <v>61</v>
      </c>
      <c r="B14" s="445">
        <v>2.98</v>
      </c>
      <c r="C14" s="445">
        <v>20.155999999999999</v>
      </c>
      <c r="D14" s="445">
        <v>13.69</v>
      </c>
      <c r="E14" s="445">
        <v>8.6989999999999998</v>
      </c>
      <c r="F14" s="445">
        <v>10.555999999999999</v>
      </c>
      <c r="G14" s="445">
        <v>7.26</v>
      </c>
      <c r="H14" s="445">
        <v>36.801000000000002</v>
      </c>
      <c r="I14" s="445">
        <v>29.785</v>
      </c>
      <c r="J14" s="445">
        <v>80.555999999999997</v>
      </c>
      <c r="K14" s="446">
        <v>77.105999999999995</v>
      </c>
      <c r="L14" s="446">
        <v>28.149000000000001</v>
      </c>
      <c r="M14" s="446">
        <v>43.642000000000003</v>
      </c>
    </row>
    <row r="15" spans="1:18" ht="15.75" customHeight="1" x14ac:dyDescent="0.25">
      <c r="A15" s="161" t="s">
        <v>62</v>
      </c>
      <c r="B15" s="445">
        <v>14.773999999999999</v>
      </c>
      <c r="C15" s="445">
        <v>34.170999999999999</v>
      </c>
      <c r="D15" s="445">
        <v>51.232999999999997</v>
      </c>
      <c r="E15" s="445">
        <v>26.209</v>
      </c>
      <c r="F15" s="445">
        <v>122.479</v>
      </c>
      <c r="G15" s="445">
        <v>288.17899999999997</v>
      </c>
      <c r="H15" s="445">
        <v>111.562</v>
      </c>
      <c r="I15" s="445">
        <v>77.928000000000011</v>
      </c>
      <c r="J15" s="445">
        <v>132.47999999999999</v>
      </c>
      <c r="K15" s="446">
        <v>181.46899999999999</v>
      </c>
      <c r="L15" s="446">
        <v>166.602</v>
      </c>
      <c r="M15" s="446">
        <v>186.62799999999999</v>
      </c>
    </row>
    <row r="16" spans="1:18" ht="15.75" customHeight="1" x14ac:dyDescent="0.25">
      <c r="A16" s="161" t="s">
        <v>63</v>
      </c>
      <c r="B16" s="445">
        <v>3.7590000000000003</v>
      </c>
      <c r="C16" s="445">
        <v>3.9940000000000002</v>
      </c>
      <c r="D16" s="445">
        <v>3.7190000000000003</v>
      </c>
      <c r="E16" s="445">
        <v>8.9700000000000006</v>
      </c>
      <c r="F16" s="445">
        <v>13.34</v>
      </c>
      <c r="G16" s="445">
        <v>10.978999999999999</v>
      </c>
      <c r="H16" s="445">
        <v>14.759</v>
      </c>
      <c r="I16" s="445">
        <v>13.776</v>
      </c>
      <c r="J16" s="445">
        <v>225.22300000000001</v>
      </c>
      <c r="K16" s="446">
        <v>150.70500000000001</v>
      </c>
      <c r="L16" s="446">
        <v>183.673</v>
      </c>
      <c r="M16" s="446">
        <v>37.378000000000007</v>
      </c>
    </row>
    <row r="17" spans="1:13" ht="15.75" customHeight="1" x14ac:dyDescent="0.25">
      <c r="A17" s="161" t="s">
        <v>64</v>
      </c>
      <c r="B17" s="445">
        <v>0.27900000000000003</v>
      </c>
      <c r="C17" s="445">
        <v>0.156</v>
      </c>
      <c r="D17" s="445">
        <v>0.246</v>
      </c>
      <c r="E17" s="445">
        <v>0.40300000000000002</v>
      </c>
      <c r="F17" s="445">
        <v>0.48399999999999999</v>
      </c>
      <c r="G17" s="445">
        <v>0.313</v>
      </c>
      <c r="H17" s="445">
        <v>0.55300000000000005</v>
      </c>
      <c r="I17" s="445">
        <v>2.0659999999999998</v>
      </c>
      <c r="J17" s="445">
        <v>3.9750000000000001</v>
      </c>
      <c r="K17" s="446">
        <v>4.1419999999999995</v>
      </c>
      <c r="L17" s="446">
        <v>3.7199999999999998</v>
      </c>
      <c r="M17" s="446">
        <v>1.954</v>
      </c>
    </row>
    <row r="18" spans="1:13" ht="15.75" customHeight="1" x14ac:dyDescent="0.25">
      <c r="A18" s="161" t="s">
        <v>65</v>
      </c>
      <c r="B18" s="445">
        <v>1.254</v>
      </c>
      <c r="C18" s="445">
        <v>1.552</v>
      </c>
      <c r="D18" s="445">
        <v>1.86</v>
      </c>
      <c r="E18" s="445">
        <v>1.8120000000000001</v>
      </c>
      <c r="F18" s="445">
        <v>1.706</v>
      </c>
      <c r="G18" s="445">
        <v>1.82</v>
      </c>
      <c r="H18" s="445">
        <v>1.2829999999999999</v>
      </c>
      <c r="I18" s="445">
        <v>7.0060000000000002</v>
      </c>
      <c r="J18" s="445">
        <v>14.495000000000001</v>
      </c>
      <c r="K18" s="446">
        <v>9.2050000000000001</v>
      </c>
      <c r="L18" s="446">
        <v>32.824000000000005</v>
      </c>
      <c r="M18" s="446">
        <v>1.5210000000000001</v>
      </c>
    </row>
    <row r="19" spans="1:13" ht="15.75" customHeight="1" x14ac:dyDescent="0.25">
      <c r="A19" s="161" t="s">
        <v>66</v>
      </c>
      <c r="B19" s="445">
        <v>13.086</v>
      </c>
      <c r="C19" s="445">
        <v>10.020999999999999</v>
      </c>
      <c r="D19" s="445">
        <v>139.76599999999999</v>
      </c>
      <c r="E19" s="445">
        <v>417.01800000000003</v>
      </c>
      <c r="F19" s="445">
        <v>290.34299999999996</v>
      </c>
      <c r="G19" s="445">
        <v>324.71800000000002</v>
      </c>
      <c r="H19" s="445">
        <v>314.76499999999999</v>
      </c>
      <c r="I19" s="445">
        <v>130.96099999999998</v>
      </c>
      <c r="J19" s="445">
        <v>248.85199999999998</v>
      </c>
      <c r="K19" s="446">
        <v>175.45699999999999</v>
      </c>
      <c r="L19" s="446">
        <v>164.381</v>
      </c>
      <c r="M19" s="446">
        <v>195.89000000000001</v>
      </c>
    </row>
    <row r="20" spans="1:13" ht="15.75" customHeight="1" x14ac:dyDescent="0.25">
      <c r="A20" s="161" t="s">
        <v>67</v>
      </c>
      <c r="B20" s="445">
        <v>1.4059999999999999</v>
      </c>
      <c r="C20" s="445">
        <v>0.19600000000000001</v>
      </c>
      <c r="D20" s="445">
        <v>0.35299999999999998</v>
      </c>
      <c r="E20" s="445">
        <v>0.52400000000000002</v>
      </c>
      <c r="F20" s="445">
        <v>0.627</v>
      </c>
      <c r="G20" s="445">
        <v>0.621</v>
      </c>
      <c r="H20" s="445">
        <v>37.002000000000002</v>
      </c>
      <c r="I20" s="445">
        <v>35.047000000000004</v>
      </c>
      <c r="J20" s="445">
        <v>12.006</v>
      </c>
      <c r="K20" s="446">
        <v>22.664999999999999</v>
      </c>
      <c r="L20" s="446">
        <v>35.975999999999999</v>
      </c>
      <c r="M20" s="446">
        <v>20.456</v>
      </c>
    </row>
    <row r="21" spans="1:13" ht="15.75" customHeight="1" x14ac:dyDescent="0.25">
      <c r="A21" s="161" t="s">
        <v>68</v>
      </c>
      <c r="B21" s="445">
        <v>2.2520000000000002</v>
      </c>
      <c r="C21" s="445">
        <v>0.89800000000000002</v>
      </c>
      <c r="D21" s="445">
        <v>0.55800000000000005</v>
      </c>
      <c r="E21" s="445">
        <v>1.8640000000000001</v>
      </c>
      <c r="F21" s="445">
        <v>2.8089999999999997</v>
      </c>
      <c r="G21" s="445">
        <v>0.53900000000000003</v>
      </c>
      <c r="H21" s="445">
        <v>0.98799999999999999</v>
      </c>
      <c r="I21" s="445">
        <v>8.5999999999999993E-2</v>
      </c>
      <c r="J21" s="445">
        <v>2.6150000000000002</v>
      </c>
      <c r="K21" s="446">
        <v>4.0640000000000001</v>
      </c>
      <c r="L21" s="446">
        <v>3.7589999999999999</v>
      </c>
      <c r="M21" s="446">
        <v>3.1889999999999996</v>
      </c>
    </row>
    <row r="22" spans="1:13" ht="15.75" customHeight="1" x14ac:dyDescent="0.25">
      <c r="A22" s="161" t="s">
        <v>69</v>
      </c>
      <c r="B22" s="445">
        <v>30.704999999999998</v>
      </c>
      <c r="C22" s="445">
        <v>39.956000000000003</v>
      </c>
      <c r="D22" s="445">
        <v>5.1530000000000005</v>
      </c>
      <c r="E22" s="445">
        <v>7.0309999999999997</v>
      </c>
      <c r="F22" s="445">
        <v>43.064999999999998</v>
      </c>
      <c r="G22" s="445">
        <v>75.52300000000001</v>
      </c>
      <c r="H22" s="445">
        <v>63.881999999999998</v>
      </c>
      <c r="I22" s="445">
        <v>44.668999999999997</v>
      </c>
      <c r="J22" s="445">
        <v>42.497999999999998</v>
      </c>
      <c r="K22" s="446">
        <v>25.002000000000002</v>
      </c>
      <c r="L22" s="446">
        <v>25.387</v>
      </c>
      <c r="M22" s="446">
        <v>28.821000000000002</v>
      </c>
    </row>
    <row r="23" spans="1:13" ht="15.75" customHeight="1" x14ac:dyDescent="0.25">
      <c r="A23" s="161" t="s">
        <v>70</v>
      </c>
      <c r="B23" s="445">
        <v>25.541</v>
      </c>
      <c r="C23" s="445">
        <v>49.74</v>
      </c>
      <c r="D23" s="445">
        <v>47.491</v>
      </c>
      <c r="E23" s="445">
        <v>59.494999999999997</v>
      </c>
      <c r="F23" s="445">
        <v>73.887</v>
      </c>
      <c r="G23" s="445">
        <v>66.319999999999993</v>
      </c>
      <c r="H23" s="445">
        <v>124.218</v>
      </c>
      <c r="I23" s="445">
        <v>162.62299999999999</v>
      </c>
      <c r="J23" s="445">
        <v>127.72199999999999</v>
      </c>
      <c r="K23" s="446">
        <v>91.372</v>
      </c>
      <c r="L23" s="446">
        <v>65.48</v>
      </c>
      <c r="M23" s="446">
        <v>91.355999999999995</v>
      </c>
    </row>
    <row r="24" spans="1:13" ht="15.75" customHeight="1" x14ac:dyDescent="0.25">
      <c r="A24" s="161" t="s">
        <v>71</v>
      </c>
      <c r="B24" s="445">
        <v>3.0940000000000003</v>
      </c>
      <c r="C24" s="445">
        <v>3.4319999999999999</v>
      </c>
      <c r="D24" s="445">
        <v>2.5049999999999999</v>
      </c>
      <c r="E24" s="445">
        <v>2.8980000000000001</v>
      </c>
      <c r="F24" s="445">
        <v>2.4710000000000001</v>
      </c>
      <c r="G24" s="445">
        <v>1.651</v>
      </c>
      <c r="H24" s="445">
        <v>2.3410000000000002</v>
      </c>
      <c r="I24" s="445">
        <v>3.073</v>
      </c>
      <c r="J24" s="445">
        <v>6.931</v>
      </c>
      <c r="K24" s="446">
        <v>5.661999999999999</v>
      </c>
      <c r="L24" s="446">
        <v>15.475000000000001</v>
      </c>
      <c r="M24" s="446">
        <v>5.9670000000000005</v>
      </c>
    </row>
    <row r="25" spans="1:13" ht="15.75" customHeight="1" x14ac:dyDescent="0.25">
      <c r="A25" s="161" t="s">
        <v>72</v>
      </c>
      <c r="B25" s="445">
        <v>15.345000000000001</v>
      </c>
      <c r="C25" s="445">
        <v>22.512</v>
      </c>
      <c r="D25" s="445">
        <v>19.463000000000001</v>
      </c>
      <c r="E25" s="445">
        <v>18.919</v>
      </c>
      <c r="F25" s="445">
        <v>28.030999999999999</v>
      </c>
      <c r="G25" s="445">
        <v>69.161000000000001</v>
      </c>
      <c r="H25" s="445">
        <v>187.18100000000001</v>
      </c>
      <c r="I25" s="445">
        <v>11.739000000000001</v>
      </c>
      <c r="J25" s="445">
        <v>8.6300000000000008</v>
      </c>
      <c r="K25" s="446">
        <v>129.41899999999998</v>
      </c>
      <c r="L25" s="446">
        <v>7.2350000000000003</v>
      </c>
      <c r="M25" s="446">
        <v>20.114000000000001</v>
      </c>
    </row>
    <row r="26" spans="1:13" ht="15.75" customHeight="1" x14ac:dyDescent="0.25">
      <c r="A26" s="161" t="s">
        <v>73</v>
      </c>
      <c r="B26" s="445">
        <v>2547.8296856688371</v>
      </c>
      <c r="C26" s="445">
        <v>2621.5094758955524</v>
      </c>
      <c r="D26" s="445">
        <v>2728.2400429749109</v>
      </c>
      <c r="E26" s="445">
        <v>2865.447525</v>
      </c>
      <c r="F26" s="445">
        <v>3202.7644429999996</v>
      </c>
      <c r="G26" s="445">
        <v>3238.7465380000003</v>
      </c>
      <c r="H26" s="445">
        <v>3453.3890000000001</v>
      </c>
      <c r="I26" s="445">
        <v>3856.8285793800005</v>
      </c>
      <c r="J26" s="445">
        <v>4123.8607558430103</v>
      </c>
      <c r="K26" s="446">
        <v>4227.1524299798166</v>
      </c>
      <c r="L26" s="446">
        <v>4272.3307419796793</v>
      </c>
      <c r="M26" s="446">
        <v>4264.6614610926981</v>
      </c>
    </row>
    <row r="27" spans="1:13" ht="15.75" customHeight="1" x14ac:dyDescent="0.25">
      <c r="A27" s="161" t="s">
        <v>74</v>
      </c>
      <c r="B27" s="445">
        <v>612.6084510166454</v>
      </c>
      <c r="C27" s="445">
        <v>593.52571237514701</v>
      </c>
      <c r="D27" s="445">
        <v>618.24517285409866</v>
      </c>
      <c r="E27" s="445">
        <v>627.80692381999995</v>
      </c>
      <c r="F27" s="445">
        <v>699.34999799999991</v>
      </c>
      <c r="G27" s="445">
        <v>742.54266900000005</v>
      </c>
      <c r="H27" s="445">
        <v>1953.03</v>
      </c>
      <c r="I27" s="445">
        <v>1983.084079</v>
      </c>
      <c r="J27" s="445">
        <v>2111.9330559999999</v>
      </c>
      <c r="K27" s="446">
        <v>2252.6580086611771</v>
      </c>
      <c r="L27" s="446">
        <v>2274.6158476167861</v>
      </c>
      <c r="M27" s="446">
        <v>2217.6609946574554</v>
      </c>
    </row>
    <row r="28" spans="1:13" ht="15.75" customHeight="1" x14ac:dyDescent="0.25">
      <c r="A28" s="212"/>
      <c r="B28" s="445"/>
      <c r="C28" s="445"/>
      <c r="D28" s="445"/>
      <c r="E28" s="445"/>
      <c r="F28" s="445"/>
      <c r="G28" s="445"/>
      <c r="H28" s="445"/>
      <c r="I28" s="445"/>
      <c r="J28" s="445"/>
      <c r="K28" s="446"/>
      <c r="L28" s="446"/>
      <c r="M28" s="446"/>
    </row>
    <row r="29" spans="1:13" x14ac:dyDescent="0.25">
      <c r="A29" s="447" t="s">
        <v>75</v>
      </c>
      <c r="B29" s="448">
        <v>4703.4102880848222</v>
      </c>
      <c r="C29" s="448">
        <v>5288.3901088851408</v>
      </c>
      <c r="D29" s="448">
        <v>5685.0915718102497</v>
      </c>
      <c r="E29" s="448">
        <v>6669.2974488199989</v>
      </c>
      <c r="F29" s="448">
        <v>7597.3591164388754</v>
      </c>
      <c r="G29" s="448">
        <v>7934.2753260228319</v>
      </c>
      <c r="H29" s="448">
        <v>9606.3169999999991</v>
      </c>
      <c r="I29" s="448">
        <v>9884.1683692501192</v>
      </c>
      <c r="J29" s="448">
        <v>10765.03741184301</v>
      </c>
      <c r="K29" s="449">
        <v>10995.008247597687</v>
      </c>
      <c r="L29" s="448">
        <v>10752.198111810072</v>
      </c>
      <c r="M29" s="448">
        <v>10367.277455750154</v>
      </c>
    </row>
    <row r="30" spans="1:13" s="3" customFormat="1" ht="177.6" customHeight="1" x14ac:dyDescent="0.3">
      <c r="A30" s="786" t="s">
        <v>217</v>
      </c>
      <c r="B30" s="786"/>
      <c r="C30" s="786"/>
      <c r="D30" s="786"/>
      <c r="E30" s="786"/>
      <c r="F30" s="786"/>
      <c r="G30" s="786"/>
      <c r="H30" s="786"/>
      <c r="I30" s="786"/>
      <c r="J30" s="786"/>
      <c r="K30" s="786"/>
      <c r="L30" s="786"/>
      <c r="M30" s="786"/>
    </row>
    <row r="32" spans="1:13" x14ac:dyDescent="0.25">
      <c r="A32" s="450"/>
      <c r="B32" s="450"/>
      <c r="C32" s="450"/>
      <c r="D32" s="450"/>
      <c r="E32" s="450"/>
      <c r="F32" s="450"/>
      <c r="G32" s="450"/>
      <c r="H32" s="450"/>
      <c r="I32" s="450"/>
    </row>
    <row r="33" spans="1:13" x14ac:dyDescent="0.25">
      <c r="A33" s="133"/>
      <c r="B33" s="133"/>
      <c r="C33" s="133"/>
      <c r="D33" s="133"/>
      <c r="E33" s="133"/>
      <c r="F33" s="133"/>
      <c r="G33" s="133"/>
      <c r="H33" s="133"/>
      <c r="I33" s="133"/>
      <c r="J33" s="133"/>
      <c r="K33" s="133"/>
      <c r="L33" s="133"/>
      <c r="M33" s="133"/>
    </row>
    <row r="42" spans="1:13" x14ac:dyDescent="0.25">
      <c r="A42" s="451"/>
      <c r="B42" s="451"/>
      <c r="C42" s="451"/>
      <c r="D42" s="451"/>
      <c r="E42" s="451"/>
      <c r="F42" s="451"/>
      <c r="G42" s="451"/>
      <c r="H42" s="451"/>
      <c r="I42" s="451"/>
    </row>
    <row r="43" spans="1:13" x14ac:dyDescent="0.25">
      <c r="A43" s="452"/>
      <c r="B43" s="452"/>
      <c r="C43" s="452"/>
      <c r="D43" s="452"/>
      <c r="E43" s="452"/>
      <c r="F43" s="452"/>
      <c r="G43" s="452"/>
      <c r="H43" s="452"/>
      <c r="I43" s="452"/>
    </row>
    <row r="44" spans="1:13" x14ac:dyDescent="0.25">
      <c r="A44" s="452"/>
      <c r="B44" s="452"/>
      <c r="C44" s="452"/>
      <c r="D44" s="452"/>
      <c r="E44" s="452"/>
      <c r="F44" s="452"/>
      <c r="G44" s="452"/>
      <c r="H44" s="452"/>
      <c r="I44" s="452"/>
    </row>
  </sheetData>
  <mergeCells count="3">
    <mergeCell ref="A2:M2"/>
    <mergeCell ref="A3:M3"/>
    <mergeCell ref="A30:M30"/>
  </mergeCells>
  <phoneticPr fontId="48" type="noConversion"/>
  <printOptions horizontalCentered="1" verticalCentered="1"/>
  <pageMargins left="0" right="0" top="0" bottom="0" header="0" footer="0"/>
  <pageSetup paperSize="9" scale="94" orientation="landscape"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51"/>
  <sheetViews>
    <sheetView showGridLines="0" zoomScale="65" workbookViewId="0">
      <selection activeCell="H17" sqref="H17"/>
    </sheetView>
  </sheetViews>
  <sheetFormatPr defaultColWidth="12.5703125" defaultRowHeight="15.75" x14ac:dyDescent="0.25"/>
  <cols>
    <col min="1" max="1" width="16.42578125" style="134" customWidth="1"/>
    <col min="2" max="2" width="13.85546875" style="134" hidden="1" customWidth="1"/>
    <col min="3" max="3" width="7" style="135" hidden="1" customWidth="1"/>
    <col min="4" max="4" width="8.7109375" style="134" hidden="1" customWidth="1"/>
    <col min="5" max="5" width="13.85546875" style="134" bestFit="1" customWidth="1"/>
    <col min="6" max="6" width="7" style="135" customWidth="1"/>
    <col min="7" max="7" width="8.7109375" style="134" customWidth="1"/>
    <col min="8" max="8" width="13.85546875" style="134" bestFit="1" customWidth="1"/>
    <col min="9" max="9" width="7" style="135" customWidth="1"/>
    <col min="10" max="10" width="8.7109375" style="134" customWidth="1"/>
    <col min="11" max="80" width="12.5703125" style="134" customWidth="1"/>
    <col min="81" max="16384" width="12.5703125" style="134"/>
  </cols>
  <sheetData>
    <row r="1" spans="1:16" ht="30.75" customHeight="1" x14ac:dyDescent="0.45">
      <c r="A1" s="133">
        <f ca="1">NOW()</f>
        <v>41722.449282060188</v>
      </c>
      <c r="B1" s="134" t="s">
        <v>220</v>
      </c>
      <c r="C1" s="134"/>
      <c r="F1" s="134"/>
      <c r="I1" s="134"/>
      <c r="J1" s="461" t="s">
        <v>164</v>
      </c>
      <c r="L1" s="135"/>
      <c r="O1" s="135"/>
    </row>
    <row r="2" spans="1:16" ht="30.75" customHeight="1" x14ac:dyDescent="0.45">
      <c r="C2" s="134"/>
      <c r="F2" s="134"/>
      <c r="I2" s="134"/>
      <c r="J2" s="436" t="s">
        <v>221</v>
      </c>
      <c r="L2" s="135"/>
      <c r="O2" s="135"/>
    </row>
    <row r="3" spans="1:16" ht="30.75" customHeight="1" x14ac:dyDescent="0.45">
      <c r="C3" s="134"/>
      <c r="F3" s="134"/>
      <c r="I3" s="134"/>
      <c r="L3" s="135"/>
      <c r="M3" s="436"/>
      <c r="O3" s="135"/>
    </row>
    <row r="4" spans="1:16" x14ac:dyDescent="0.25">
      <c r="C4" s="134"/>
      <c r="F4" s="134"/>
      <c r="I4" s="134"/>
      <c r="L4" s="135"/>
      <c r="O4" s="135"/>
    </row>
    <row r="5" spans="1:16" x14ac:dyDescent="0.25">
      <c r="P5" s="184" t="s">
        <v>3</v>
      </c>
    </row>
    <row r="6" spans="1:16" s="184" customFormat="1" x14ac:dyDescent="0.25">
      <c r="A6" s="462"/>
      <c r="B6" s="732" t="s">
        <v>10</v>
      </c>
      <c r="C6" s="788" t="s">
        <v>4</v>
      </c>
      <c r="D6" s="789"/>
      <c r="E6" s="732" t="s">
        <v>11</v>
      </c>
      <c r="F6" s="788" t="s">
        <v>4</v>
      </c>
      <c r="G6" s="789"/>
      <c r="H6" s="732" t="s">
        <v>12</v>
      </c>
      <c r="I6" s="788" t="s">
        <v>4</v>
      </c>
      <c r="J6" s="789"/>
      <c r="K6" s="732" t="s">
        <v>13</v>
      </c>
      <c r="L6" s="788" t="s">
        <v>4</v>
      </c>
      <c r="M6" s="789"/>
      <c r="N6" s="732" t="s">
        <v>14</v>
      </c>
      <c r="O6" s="788" t="s">
        <v>4</v>
      </c>
      <c r="P6" s="789"/>
    </row>
    <row r="7" spans="1:16" s="444" customFormat="1" ht="15.75" customHeight="1" x14ac:dyDescent="0.25">
      <c r="A7" s="351"/>
      <c r="B7" s="140"/>
      <c r="C7" s="463" t="s">
        <v>15</v>
      </c>
      <c r="D7" s="143"/>
      <c r="E7" s="140"/>
      <c r="F7" s="463" t="s">
        <v>15</v>
      </c>
      <c r="G7" s="143"/>
      <c r="H7" s="140"/>
      <c r="I7" s="463" t="s">
        <v>15</v>
      </c>
      <c r="J7" s="143"/>
      <c r="K7" s="140"/>
      <c r="L7" s="463" t="s">
        <v>15</v>
      </c>
      <c r="M7" s="143"/>
      <c r="N7" s="140"/>
      <c r="O7" s="463" t="s">
        <v>15</v>
      </c>
      <c r="P7" s="143"/>
    </row>
    <row r="8" spans="1:16" s="444" customFormat="1" ht="15.75" customHeight="1" x14ac:dyDescent="0.25">
      <c r="A8" s="351"/>
      <c r="B8" s="140"/>
      <c r="C8" s="463" t="s">
        <v>17</v>
      </c>
      <c r="D8" s="150" t="s">
        <v>18</v>
      </c>
      <c r="E8" s="140"/>
      <c r="F8" s="463" t="s">
        <v>17</v>
      </c>
      <c r="G8" s="150" t="s">
        <v>18</v>
      </c>
      <c r="H8" s="140"/>
      <c r="I8" s="463" t="s">
        <v>17</v>
      </c>
      <c r="J8" s="150" t="s">
        <v>18</v>
      </c>
      <c r="K8" s="140"/>
      <c r="L8" s="463" t="s">
        <v>17</v>
      </c>
      <c r="M8" s="150" t="s">
        <v>18</v>
      </c>
      <c r="N8" s="140"/>
      <c r="O8" s="463" t="s">
        <v>17</v>
      </c>
      <c r="P8" s="150" t="s">
        <v>18</v>
      </c>
    </row>
    <row r="9" spans="1:16" s="444" customFormat="1" ht="15.75" customHeight="1" x14ac:dyDescent="0.25">
      <c r="A9" s="351"/>
      <c r="B9" s="140"/>
      <c r="C9" s="463" t="s">
        <v>19</v>
      </c>
      <c r="D9" s="150" t="s">
        <v>20</v>
      </c>
      <c r="E9" s="140"/>
      <c r="F9" s="463" t="s">
        <v>19</v>
      </c>
      <c r="G9" s="150" t="s">
        <v>20</v>
      </c>
      <c r="H9" s="140"/>
      <c r="I9" s="463" t="s">
        <v>19</v>
      </c>
      <c r="J9" s="150" t="s">
        <v>20</v>
      </c>
      <c r="K9" s="140"/>
      <c r="L9" s="463" t="s">
        <v>19</v>
      </c>
      <c r="M9" s="150" t="s">
        <v>20</v>
      </c>
      <c r="N9" s="140"/>
      <c r="O9" s="463" t="s">
        <v>19</v>
      </c>
      <c r="P9" s="150" t="s">
        <v>20</v>
      </c>
    </row>
    <row r="10" spans="1:16" s="444" customFormat="1" ht="15.75" customHeight="1" x14ac:dyDescent="0.25">
      <c r="A10" s="351"/>
      <c r="B10" s="140"/>
      <c r="C10" s="463" t="s">
        <v>21</v>
      </c>
      <c r="D10" s="150"/>
      <c r="E10" s="140"/>
      <c r="F10" s="463" t="s">
        <v>21</v>
      </c>
      <c r="G10" s="150"/>
      <c r="H10" s="212"/>
      <c r="I10" s="463" t="s">
        <v>21</v>
      </c>
      <c r="J10" s="373"/>
      <c r="K10" s="212"/>
      <c r="L10" s="463" t="s">
        <v>21</v>
      </c>
      <c r="M10" s="373"/>
      <c r="N10" s="212"/>
      <c r="O10" s="463" t="s">
        <v>21</v>
      </c>
      <c r="P10" s="373"/>
    </row>
    <row r="11" spans="1:16" x14ac:dyDescent="0.25">
      <c r="A11" s="464" t="s">
        <v>54</v>
      </c>
      <c r="B11" s="465">
        <v>343.084</v>
      </c>
      <c r="C11" s="158">
        <v>-5.8217034686460378</v>
      </c>
      <c r="D11" s="466">
        <v>77.674958494824111</v>
      </c>
      <c r="E11" s="465">
        <v>361.28700000000003</v>
      </c>
      <c r="F11" s="158">
        <v>5.3056977300019907</v>
      </c>
      <c r="G11" s="466">
        <v>81.381925174139482</v>
      </c>
      <c r="H11" s="465">
        <v>366.17500000000001</v>
      </c>
      <c r="I11" s="158">
        <v>1.3529410136539584</v>
      </c>
      <c r="J11" s="466">
        <v>82.253559978103155</v>
      </c>
      <c r="K11" s="465">
        <v>375.21699999999998</v>
      </c>
      <c r="L11" s="158">
        <v>2.4693111217314052</v>
      </c>
      <c r="M11" s="466">
        <v>86.105098076652553</v>
      </c>
      <c r="N11" s="465">
        <v>379.82300000000004</v>
      </c>
      <c r="O11" s="158">
        <v>1.2275563207424109</v>
      </c>
      <c r="P11" s="466">
        <v>85.319297908276312</v>
      </c>
    </row>
    <row r="12" spans="1:16" x14ac:dyDescent="0.25">
      <c r="A12" s="467" t="s">
        <v>55</v>
      </c>
      <c r="B12" s="468">
        <v>12.603</v>
      </c>
      <c r="C12" s="162">
        <v>-6.1718284693269725</v>
      </c>
      <c r="D12" s="143">
        <v>99.61113482240242</v>
      </c>
      <c r="E12" s="468">
        <v>12.14</v>
      </c>
      <c r="F12" s="162">
        <v>-3.673728477346657</v>
      </c>
      <c r="G12" s="143">
        <v>95.241083896882316</v>
      </c>
      <c r="H12" s="468">
        <v>14.693</v>
      </c>
      <c r="I12" s="162">
        <v>21.029654036243812</v>
      </c>
      <c r="J12" s="143">
        <v>114.74603273772335</v>
      </c>
      <c r="K12" s="468">
        <v>14.733000000000001</v>
      </c>
      <c r="L12" s="162">
        <v>0.27223848090928282</v>
      </c>
      <c r="M12" s="143">
        <v>116.35602590428053</v>
      </c>
      <c r="N12" s="468">
        <v>13.577999999999999</v>
      </c>
      <c r="O12" s="162">
        <v>-7.8395438810832898</v>
      </c>
      <c r="P12" s="143">
        <v>106.03836061476946</v>
      </c>
    </row>
    <row r="13" spans="1:16" x14ac:dyDescent="0.25">
      <c r="A13" s="467" t="s">
        <v>56</v>
      </c>
      <c r="B13" s="468">
        <v>710.34599999999989</v>
      </c>
      <c r="C13" s="162">
        <v>-16.586111659104372</v>
      </c>
      <c r="D13" s="143">
        <v>73.287902522155946</v>
      </c>
      <c r="E13" s="468">
        <v>752.97700000000009</v>
      </c>
      <c r="F13" s="162">
        <v>6.0014415510188286</v>
      </c>
      <c r="G13" s="143">
        <v>76.956819773171802</v>
      </c>
      <c r="H13" s="468">
        <v>740.88100000000009</v>
      </c>
      <c r="I13" s="162">
        <v>-1.6064235693786135</v>
      </c>
      <c r="J13" s="143">
        <v>75.049271023856747</v>
      </c>
      <c r="K13" s="468">
        <v>783.04200000000003</v>
      </c>
      <c r="L13" s="162">
        <v>5.6906574740072884</v>
      </c>
      <c r="M13" s="143">
        <v>80.718648131030577</v>
      </c>
      <c r="N13" s="468">
        <v>720.85500000000002</v>
      </c>
      <c r="O13" s="162">
        <v>-7.9417196012474438</v>
      </c>
      <c r="P13" s="143">
        <v>73.020690588505104</v>
      </c>
    </row>
    <row r="14" spans="1:16" x14ac:dyDescent="0.25">
      <c r="A14" s="467" t="s">
        <v>222</v>
      </c>
      <c r="B14" s="468">
        <v>42.262</v>
      </c>
      <c r="C14" s="162">
        <v>3.3553436047933474</v>
      </c>
      <c r="D14" s="143">
        <v>85.13973053120165</v>
      </c>
      <c r="E14" s="468">
        <v>52.784999999999997</v>
      </c>
      <c r="F14" s="162">
        <v>24.899436846339494</v>
      </c>
      <c r="G14" s="143">
        <v>105.32858687887361</v>
      </c>
      <c r="H14" s="468">
        <v>48.157999999999994</v>
      </c>
      <c r="I14" s="162">
        <v>-8.7657478450317381</v>
      </c>
      <c r="J14" s="143">
        <v>95.259382924600317</v>
      </c>
      <c r="K14" s="468">
        <v>51.465000000000003</v>
      </c>
      <c r="L14" s="162">
        <v>6.8669795257278325</v>
      </c>
      <c r="M14" s="143">
        <v>101.96985187474739</v>
      </c>
      <c r="N14" s="468">
        <v>50.739999999999995</v>
      </c>
      <c r="O14" s="162">
        <v>-1.4087243757893879</v>
      </c>
      <c r="P14" s="143">
        <v>100.36673220636698</v>
      </c>
    </row>
    <row r="15" spans="1:16" x14ac:dyDescent="0.25">
      <c r="A15" s="467" t="s">
        <v>223</v>
      </c>
      <c r="B15" s="468">
        <v>37.243000000000002</v>
      </c>
      <c r="C15" s="162">
        <v>2.3749965639517225</v>
      </c>
      <c r="D15" s="143">
        <v>72.095458777844243</v>
      </c>
      <c r="E15" s="468">
        <v>38.015000000000001</v>
      </c>
      <c r="F15" s="162">
        <v>2.0728727546116006</v>
      </c>
      <c r="G15" s="143">
        <v>72.782029166419363</v>
      </c>
      <c r="H15" s="468">
        <v>39.801999999999992</v>
      </c>
      <c r="I15" s="162">
        <v>4.7007760094699247</v>
      </c>
      <c r="J15" s="143">
        <v>75.505271824290219</v>
      </c>
      <c r="K15" s="468">
        <v>40.383999999999993</v>
      </c>
      <c r="L15" s="162">
        <v>1.4622380784885203</v>
      </c>
      <c r="M15" s="143">
        <v>76.939930688523205</v>
      </c>
      <c r="N15" s="468">
        <v>41.637999999999998</v>
      </c>
      <c r="O15" s="162">
        <v>3.1051901743264785</v>
      </c>
      <c r="P15" s="143">
        <v>78.988204316863374</v>
      </c>
    </row>
    <row r="16" spans="1:16" x14ac:dyDescent="0.25">
      <c r="A16" s="467" t="s">
        <v>59</v>
      </c>
      <c r="B16" s="468">
        <v>426.42600000000004</v>
      </c>
      <c r="C16" s="162">
        <v>-13.514379588691023</v>
      </c>
      <c r="D16" s="143">
        <v>87.761044375074093</v>
      </c>
      <c r="E16" s="468">
        <v>450.26400000000001</v>
      </c>
      <c r="F16" s="162">
        <v>5.5901844634238911</v>
      </c>
      <c r="G16" s="143">
        <v>91.909500585120242</v>
      </c>
      <c r="H16" s="468">
        <v>429.37499999999994</v>
      </c>
      <c r="I16" s="162">
        <v>-4.6392782900698402</v>
      </c>
      <c r="J16" s="143">
        <v>87.180156689771209</v>
      </c>
      <c r="K16" s="468">
        <v>449.44500000000005</v>
      </c>
      <c r="L16" s="162">
        <v>4.6742358078602875</v>
      </c>
      <c r="M16" s="143">
        <v>92.599250420868231</v>
      </c>
      <c r="N16" s="468">
        <v>461.92</v>
      </c>
      <c r="O16" s="162">
        <v>2.775645518361527</v>
      </c>
      <c r="P16" s="143">
        <v>93.788082627398254</v>
      </c>
    </row>
    <row r="17" spans="1:16" x14ac:dyDescent="0.25">
      <c r="A17" s="467" t="s">
        <v>60</v>
      </c>
      <c r="B17" s="468">
        <v>118.262</v>
      </c>
      <c r="C17" s="162">
        <v>-6.3686602378350967</v>
      </c>
      <c r="D17" s="143">
        <v>96.42241860776079</v>
      </c>
      <c r="E17" s="468">
        <v>118.431</v>
      </c>
      <c r="F17" s="162">
        <v>0.14290304577970686</v>
      </c>
      <c r="G17" s="143">
        <v>96.089437147669628</v>
      </c>
      <c r="H17" s="468">
        <v>118.50100000000002</v>
      </c>
      <c r="I17" s="162">
        <v>5.9106146194848982E-2</v>
      </c>
      <c r="J17" s="143">
        <v>95.956577788142638</v>
      </c>
      <c r="K17" s="468">
        <v>126.467</v>
      </c>
      <c r="L17" s="162">
        <v>6.7223061408764302</v>
      </c>
      <c r="M17" s="143">
        <v>103.85044917801244</v>
      </c>
      <c r="N17" s="468">
        <v>131.648</v>
      </c>
      <c r="O17" s="162">
        <v>4.0967208837087918</v>
      </c>
      <c r="P17" s="143">
        <v>106.6024046434494</v>
      </c>
    </row>
    <row r="18" spans="1:16" x14ac:dyDescent="0.25">
      <c r="A18" s="467" t="s">
        <v>61</v>
      </c>
      <c r="B18" s="468">
        <v>114.07</v>
      </c>
      <c r="C18" s="162">
        <v>-4.9044208981851307</v>
      </c>
      <c r="D18" s="143">
        <v>70.743585974822054</v>
      </c>
      <c r="E18" s="468">
        <v>113.431</v>
      </c>
      <c r="F18" s="162">
        <v>-0.56018234417462598</v>
      </c>
      <c r="G18" s="143">
        <v>70.213088624440971</v>
      </c>
      <c r="H18" s="468">
        <v>121.94800000000001</v>
      </c>
      <c r="I18" s="162">
        <v>7.5085294143576355</v>
      </c>
      <c r="J18" s="143">
        <v>75.444803750586971</v>
      </c>
      <c r="K18" s="468">
        <v>138.76599999999999</v>
      </c>
      <c r="L18" s="162">
        <v>13.791124085675849</v>
      </c>
      <c r="M18" s="143">
        <v>88.53604740263593</v>
      </c>
      <c r="N18" s="468">
        <v>127.78599999999999</v>
      </c>
      <c r="O18" s="162">
        <v>-7.9126010694262314</v>
      </c>
      <c r="P18" s="143">
        <v>79.056562568246335</v>
      </c>
    </row>
    <row r="19" spans="1:16" x14ac:dyDescent="0.25">
      <c r="A19" s="467" t="s">
        <v>62</v>
      </c>
      <c r="B19" s="468">
        <v>468.47</v>
      </c>
      <c r="C19" s="162">
        <v>4.1035190798304164</v>
      </c>
      <c r="D19" s="143">
        <v>108.77219785687635</v>
      </c>
      <c r="E19" s="468">
        <v>477.89800000000002</v>
      </c>
      <c r="F19" s="162">
        <v>2.0125088052596745</v>
      </c>
      <c r="G19" s="143">
        <v>109.4396000342587</v>
      </c>
      <c r="H19" s="468">
        <v>502.75200000000001</v>
      </c>
      <c r="I19" s="162">
        <v>5.2006913609180163</v>
      </c>
      <c r="J19" s="143">
        <v>113.89956579007584</v>
      </c>
      <c r="K19" s="468">
        <v>481.13899999999995</v>
      </c>
      <c r="L19" s="162">
        <v>-4.2989386417160063</v>
      </c>
      <c r="M19" s="143">
        <v>110.82985506445162</v>
      </c>
      <c r="N19" s="468">
        <v>488.983</v>
      </c>
      <c r="O19" s="162">
        <v>1.6302981051213998</v>
      </c>
      <c r="P19" s="143">
        <v>110.78016870888361</v>
      </c>
    </row>
    <row r="20" spans="1:16" x14ac:dyDescent="0.25">
      <c r="A20" s="467" t="s">
        <v>63</v>
      </c>
      <c r="B20" s="468">
        <v>391.36399999999998</v>
      </c>
      <c r="C20" s="162">
        <v>-10.004576069685047</v>
      </c>
      <c r="D20" s="143">
        <v>105.99081960322637</v>
      </c>
      <c r="E20" s="468">
        <v>430.34599999999995</v>
      </c>
      <c r="F20" s="162">
        <v>9.9605482364243958</v>
      </c>
      <c r="G20" s="143">
        <v>115.71632391084206</v>
      </c>
      <c r="H20" s="468">
        <v>380.70499999999998</v>
      </c>
      <c r="I20" s="162">
        <v>-11.535136843377183</v>
      </c>
      <c r="J20" s="143">
        <v>101.79354283935815</v>
      </c>
      <c r="K20" s="468">
        <v>384.17900000000003</v>
      </c>
      <c r="L20" s="162">
        <v>0.91251756609449486</v>
      </c>
      <c r="M20" s="143">
        <v>104.74428673475509</v>
      </c>
      <c r="N20" s="468">
        <v>402.49400000000003</v>
      </c>
      <c r="O20" s="162">
        <v>4.7673089887786668</v>
      </c>
      <c r="P20" s="143">
        <v>107.61952228519358</v>
      </c>
    </row>
    <row r="21" spans="1:16" x14ac:dyDescent="0.25">
      <c r="A21" s="467" t="s">
        <v>64</v>
      </c>
      <c r="B21" s="468">
        <v>66.338999999999999</v>
      </c>
      <c r="C21" s="162">
        <v>-3.0159936843951964</v>
      </c>
      <c r="D21" s="143">
        <v>74.593854291291478</v>
      </c>
      <c r="E21" s="468">
        <v>60.875</v>
      </c>
      <c r="F21" s="162">
        <v>-8.2364823105563829</v>
      </c>
      <c r="G21" s="143">
        <v>67.826844611623756</v>
      </c>
      <c r="H21" s="468">
        <v>63.384</v>
      </c>
      <c r="I21" s="162">
        <v>4.1215605749486652</v>
      </c>
      <c r="J21" s="143">
        <v>70.143132537586951</v>
      </c>
      <c r="K21" s="468">
        <v>67.930999999999997</v>
      </c>
      <c r="L21" s="162">
        <v>7.1737346964533586</v>
      </c>
      <c r="M21" s="143">
        <v>76.913322350729999</v>
      </c>
      <c r="N21" s="468">
        <v>63.945999999999991</v>
      </c>
      <c r="O21" s="162">
        <v>-5.8662466326125138</v>
      </c>
      <c r="P21" s="143">
        <v>70.765063000891942</v>
      </c>
    </row>
    <row r="22" spans="1:16" x14ac:dyDescent="0.25">
      <c r="A22" s="467" t="s">
        <v>65</v>
      </c>
      <c r="B22" s="468">
        <v>112.017</v>
      </c>
      <c r="C22" s="162">
        <v>-3.6479210032857949</v>
      </c>
      <c r="D22" s="143">
        <v>71.745015919211994</v>
      </c>
      <c r="E22" s="468">
        <v>114.88399999999999</v>
      </c>
      <c r="F22" s="162">
        <v>2.5594329432139675</v>
      </c>
      <c r="G22" s="143">
        <v>73.428951270644774</v>
      </c>
      <c r="H22" s="468">
        <v>113.88300000000001</v>
      </c>
      <c r="I22" s="162">
        <v>-0.87131367292223161</v>
      </c>
      <c r="J22" s="143">
        <v>72.887965546174925</v>
      </c>
      <c r="K22" s="468">
        <v>118.83799999999999</v>
      </c>
      <c r="L22" s="162">
        <v>4.3509566836138696</v>
      </c>
      <c r="M22" s="143">
        <v>77.133073016730194</v>
      </c>
      <c r="N22" s="468">
        <v>116.944</v>
      </c>
      <c r="O22" s="162">
        <v>-1.5937663037075611</v>
      </c>
      <c r="P22" s="143">
        <v>74.847082030082461</v>
      </c>
    </row>
    <row r="23" spans="1:16" x14ac:dyDescent="0.25">
      <c r="A23" s="467" t="s">
        <v>66</v>
      </c>
      <c r="B23" s="468">
        <v>369.36599999999993</v>
      </c>
      <c r="C23" s="162">
        <v>-22.225801764925126</v>
      </c>
      <c r="D23" s="143">
        <v>66.030564918989796</v>
      </c>
      <c r="E23" s="468">
        <v>403.29599999999999</v>
      </c>
      <c r="F23" s="162">
        <v>9.186010623609123</v>
      </c>
      <c r="G23" s="143">
        <v>71.32567861317311</v>
      </c>
      <c r="H23" s="468">
        <v>438.065</v>
      </c>
      <c r="I23" s="162">
        <v>8.6212112195509025</v>
      </c>
      <c r="J23" s="143">
        <v>76.782410953506556</v>
      </c>
      <c r="K23" s="468">
        <v>443.81900000000007</v>
      </c>
      <c r="L23" s="162">
        <v>1.313503703788268</v>
      </c>
      <c r="M23" s="143">
        <v>80.694040860200204</v>
      </c>
      <c r="N23" s="468">
        <v>432.05799999999999</v>
      </c>
      <c r="O23" s="162">
        <v>-2.6499541479747553</v>
      </c>
      <c r="P23" s="143">
        <v>75.729526238686361</v>
      </c>
    </row>
    <row r="24" spans="1:16" x14ac:dyDescent="0.25">
      <c r="A24" s="467" t="s">
        <v>67</v>
      </c>
      <c r="B24" s="468">
        <v>66.347000000000008</v>
      </c>
      <c r="C24" s="162">
        <v>-9.2827061912054276</v>
      </c>
      <c r="D24" s="143">
        <v>49.910067545253973</v>
      </c>
      <c r="E24" s="468">
        <v>69.346999999999994</v>
      </c>
      <c r="F24" s="162">
        <v>4.5216814626132082</v>
      </c>
      <c r="G24" s="143">
        <v>51.875878505700605</v>
      </c>
      <c r="H24" s="468">
        <v>69.930000000000007</v>
      </c>
      <c r="I24" s="162">
        <v>0.84069966977664889</v>
      </c>
      <c r="J24" s="143">
        <v>52.161965401392784</v>
      </c>
      <c r="K24" s="468">
        <v>79.460999999999999</v>
      </c>
      <c r="L24" s="162">
        <v>13.629343629343616</v>
      </c>
      <c r="M24" s="143">
        <v>60.823658007862733</v>
      </c>
      <c r="N24" s="468">
        <v>80.152000000000015</v>
      </c>
      <c r="O24" s="162">
        <v>0.86960899057401331</v>
      </c>
      <c r="P24" s="143">
        <v>59.786727453917266</v>
      </c>
    </row>
    <row r="25" spans="1:16" x14ac:dyDescent="0.25">
      <c r="A25" s="467" t="s">
        <v>68</v>
      </c>
      <c r="B25" s="468">
        <v>15.02</v>
      </c>
      <c r="C25" s="162">
        <v>-5.5939660590823417</v>
      </c>
      <c r="D25" s="143">
        <v>46.817967875767181</v>
      </c>
      <c r="E25" s="468">
        <v>14.723000000000001</v>
      </c>
      <c r="F25" s="162">
        <v>-1.9773635153129083</v>
      </c>
      <c r="G25" s="143">
        <v>45.935877595846648</v>
      </c>
      <c r="H25" s="468">
        <v>12.529</v>
      </c>
      <c r="I25" s="162">
        <v>-14.90185424166271</v>
      </c>
      <c r="J25" s="143">
        <v>39.152513241980593</v>
      </c>
      <c r="K25" s="468">
        <v>13.995000000000001</v>
      </c>
      <c r="L25" s="162">
        <v>11.700854018676679</v>
      </c>
      <c r="M25" s="143">
        <v>44.691756215171885</v>
      </c>
      <c r="N25" s="468">
        <v>13.077</v>
      </c>
      <c r="O25" s="162">
        <v>-6.5594855305466311</v>
      </c>
      <c r="P25" s="143">
        <v>40.864986484586176</v>
      </c>
    </row>
    <row r="26" spans="1:16" x14ac:dyDescent="0.25">
      <c r="A26" s="467" t="s">
        <v>69</v>
      </c>
      <c r="B26" s="468">
        <v>205.499</v>
      </c>
      <c r="C26" s="162">
        <v>7.0318440817091874</v>
      </c>
      <c r="D26" s="143">
        <v>35.356637514073903</v>
      </c>
      <c r="E26" s="468">
        <v>191.18299999999996</v>
      </c>
      <c r="F26" s="162">
        <v>-6.9664572576995667</v>
      </c>
      <c r="G26" s="143">
        <v>32.85601940739793</v>
      </c>
      <c r="H26" s="468">
        <v>207.86599999999999</v>
      </c>
      <c r="I26" s="162">
        <v>8.7261942745955565</v>
      </c>
      <c r="J26" s="143">
        <v>35.658466050898561</v>
      </c>
      <c r="K26" s="468">
        <v>210.81899999999999</v>
      </c>
      <c r="L26" s="162">
        <v>1.4206267499254344</v>
      </c>
      <c r="M26" s="143">
        <v>36.572431174389671</v>
      </c>
      <c r="N26" s="468">
        <v>184.67599999999999</v>
      </c>
      <c r="O26" s="162">
        <v>-12.400684947751389</v>
      </c>
      <c r="P26" s="143">
        <v>31.680327116583484</v>
      </c>
    </row>
    <row r="27" spans="1:16" x14ac:dyDescent="0.25">
      <c r="A27" s="467" t="s">
        <v>70</v>
      </c>
      <c r="B27" s="468">
        <v>142.51900000000001</v>
      </c>
      <c r="C27" s="162">
        <v>0.30545096245205156</v>
      </c>
      <c r="D27" s="143">
        <v>34.947196308891044</v>
      </c>
      <c r="E27" s="468">
        <v>155.04</v>
      </c>
      <c r="F27" s="162">
        <v>8.7854952672976836</v>
      </c>
      <c r="G27" s="143">
        <v>37.982600617511238</v>
      </c>
      <c r="H27" s="468">
        <v>148.21900000000002</v>
      </c>
      <c r="I27" s="162">
        <v>-4.3995098039215499</v>
      </c>
      <c r="J27" s="143">
        <v>36.26022501453771</v>
      </c>
      <c r="K27" s="468">
        <v>155.48299999999998</v>
      </c>
      <c r="L27" s="162">
        <v>4.9008561655387988</v>
      </c>
      <c r="M27" s="143">
        <v>38.390181705411649</v>
      </c>
      <c r="N27" s="468">
        <v>142.845</v>
      </c>
      <c r="O27" s="162">
        <v>-8.1282198053806383</v>
      </c>
      <c r="P27" s="143">
        <v>34.945532234070114</v>
      </c>
    </row>
    <row r="28" spans="1:16" x14ac:dyDescent="0.25">
      <c r="A28" s="467" t="s">
        <v>71</v>
      </c>
      <c r="B28" s="468">
        <v>25.326999999999998</v>
      </c>
      <c r="C28" s="162">
        <v>4.9997927117449352</v>
      </c>
      <c r="D28" s="143">
        <v>42.868918637578474</v>
      </c>
      <c r="E28" s="468">
        <v>23.195</v>
      </c>
      <c r="F28" s="162">
        <v>-8.4178939471709953</v>
      </c>
      <c r="G28" s="143">
        <v>39.330891579340054</v>
      </c>
      <c r="H28" s="468">
        <v>28.547000000000004</v>
      </c>
      <c r="I28" s="162">
        <v>23.073938348782079</v>
      </c>
      <c r="J28" s="143">
        <v>48.532976990741219</v>
      </c>
      <c r="K28" s="468">
        <v>28.830000000000002</v>
      </c>
      <c r="L28" s="162">
        <v>0.99134760219987261</v>
      </c>
      <c r="M28" s="143">
        <v>49.916718897711412</v>
      </c>
      <c r="N28" s="468">
        <v>27.42</v>
      </c>
      <c r="O28" s="162">
        <v>-4.890738813735692</v>
      </c>
      <c r="P28" s="143">
        <v>46.616955514979658</v>
      </c>
    </row>
    <row r="29" spans="1:16" x14ac:dyDescent="0.25">
      <c r="A29" s="467" t="s">
        <v>72</v>
      </c>
      <c r="B29" s="468">
        <v>58.716999999999992</v>
      </c>
      <c r="C29" s="162">
        <v>-20.957124587736427</v>
      </c>
      <c r="D29" s="143">
        <v>29.238505174762771</v>
      </c>
      <c r="E29" s="468">
        <v>67.034999999999997</v>
      </c>
      <c r="F29" s="162">
        <v>14.166255087964313</v>
      </c>
      <c r="G29" s="143">
        <v>33.367014763416982</v>
      </c>
      <c r="H29" s="468">
        <v>67.88300000000001</v>
      </c>
      <c r="I29" s="162">
        <v>1.2650108152457868</v>
      </c>
      <c r="J29" s="143">
        <v>33.766538679830468</v>
      </c>
      <c r="K29" s="468">
        <v>68.984999999999999</v>
      </c>
      <c r="L29" s="162">
        <v>1.6233814062430791</v>
      </c>
      <c r="M29" s="143">
        <v>35.224860065624398</v>
      </c>
      <c r="N29" s="468">
        <v>65.551000000000002</v>
      </c>
      <c r="O29" s="162">
        <v>-4.9778937450170293</v>
      </c>
      <c r="P29" s="143">
        <v>32.606549165498969</v>
      </c>
    </row>
    <row r="30" spans="1:16" x14ac:dyDescent="0.25">
      <c r="A30" s="467" t="s">
        <v>73</v>
      </c>
      <c r="B30" s="468">
        <v>174.32299999999998</v>
      </c>
      <c r="C30" s="162">
        <v>-29.655141801042728</v>
      </c>
      <c r="D30" s="143">
        <v>34.63090373541268</v>
      </c>
      <c r="E30" s="468">
        <v>172.05099999999999</v>
      </c>
      <c r="F30" s="162">
        <v>-1.3033277307067868</v>
      </c>
      <c r="G30" s="143">
        <v>34.134421184367255</v>
      </c>
      <c r="H30" s="468">
        <v>166.495</v>
      </c>
      <c r="I30" s="162">
        <v>-3.2292750405402955</v>
      </c>
      <c r="J30" s="143">
        <v>32.988682065545824</v>
      </c>
      <c r="K30" s="468">
        <v>171.33799999999999</v>
      </c>
      <c r="L30" s="162">
        <v>2.9087960599417335</v>
      </c>
      <c r="M30" s="143">
        <v>34.268600643138782</v>
      </c>
      <c r="N30" s="468">
        <v>176.36700000000002</v>
      </c>
      <c r="O30" s="162">
        <v>2.9351340624963669</v>
      </c>
      <c r="P30" s="143">
        <v>34.94468236195754</v>
      </c>
    </row>
    <row r="31" spans="1:16" ht="15.75" customHeight="1" x14ac:dyDescent="0.25">
      <c r="A31" s="467" t="s">
        <v>74</v>
      </c>
      <c r="B31" s="468">
        <v>65.465999999999994</v>
      </c>
      <c r="C31" s="162">
        <v>-6.5519013360740033</v>
      </c>
      <c r="D31" s="143">
        <v>39.240931985621366</v>
      </c>
      <c r="E31" s="468">
        <v>68.452999999999989</v>
      </c>
      <c r="F31" s="162">
        <v>4.5626737543152096</v>
      </c>
      <c r="G31" s="143">
        <v>40.948063142795093</v>
      </c>
      <c r="H31" s="468">
        <v>71.820999999999998</v>
      </c>
      <c r="I31" s="162">
        <v>4.9201642002542032</v>
      </c>
      <c r="J31" s="143">
        <v>42.906181223818756</v>
      </c>
      <c r="K31" s="468">
        <v>69.051000000000002</v>
      </c>
      <c r="L31" s="162">
        <v>-3.8568106821124686</v>
      </c>
      <c r="M31" s="143">
        <v>42.159641382645255</v>
      </c>
      <c r="N31" s="468">
        <v>65.951000000000008</v>
      </c>
      <c r="O31" s="162">
        <v>-4.4894353448900004</v>
      </c>
      <c r="P31" s="143">
        <v>39.399417411231681</v>
      </c>
    </row>
    <row r="32" spans="1:16" ht="15.75" customHeight="1" x14ac:dyDescent="0.25">
      <c r="A32" s="140"/>
      <c r="B32" s="140"/>
      <c r="C32" s="162"/>
      <c r="D32" s="143"/>
      <c r="E32" s="140"/>
      <c r="F32" s="162"/>
      <c r="G32" s="143"/>
      <c r="H32" s="140"/>
      <c r="I32" s="162"/>
      <c r="J32" s="143"/>
      <c r="K32" s="140">
        <v>0</v>
      </c>
      <c r="L32" s="162"/>
      <c r="M32" s="143">
        <v>0</v>
      </c>
      <c r="N32" s="140">
        <v>0</v>
      </c>
      <c r="O32" s="162"/>
      <c r="P32" s="143"/>
    </row>
    <row r="33" spans="1:16" ht="15.75" customHeight="1" x14ac:dyDescent="0.25">
      <c r="A33" s="447" t="s">
        <v>75</v>
      </c>
      <c r="B33" s="469">
        <v>3965.0699999999993</v>
      </c>
      <c r="C33" s="170">
        <v>-10.490245189189576</v>
      </c>
      <c r="D33" s="470">
        <v>66.269853466653544</v>
      </c>
      <c r="E33" s="469">
        <v>4147.6560000000009</v>
      </c>
      <c r="F33" s="170">
        <v>4.6048619570398923</v>
      </c>
      <c r="G33" s="470">
        <v>68.906292511901327</v>
      </c>
      <c r="H33" s="469">
        <v>4151.6119999999992</v>
      </c>
      <c r="I33" s="170">
        <v>9.5379173200436859E-2</v>
      </c>
      <c r="J33" s="470">
        <v>68.64052976130256</v>
      </c>
      <c r="K33" s="469">
        <v>4273.3870000000006</v>
      </c>
      <c r="L33" s="170">
        <v>2.933197996344588</v>
      </c>
      <c r="M33" s="470">
        <v>71.949558986451336</v>
      </c>
      <c r="N33" s="469">
        <v>4188.4520000000002</v>
      </c>
      <c r="O33" s="170">
        <v>-1.9875335418954656</v>
      </c>
      <c r="P33" s="470">
        <v>69.24962259473844</v>
      </c>
    </row>
    <row r="34" spans="1:16" ht="102.6" customHeight="1" x14ac:dyDescent="0.25">
      <c r="A34" s="787" t="s">
        <v>224</v>
      </c>
      <c r="B34" s="787"/>
      <c r="C34" s="787"/>
      <c r="D34" s="787"/>
      <c r="E34" s="787"/>
      <c r="F34" s="787"/>
      <c r="G34" s="787"/>
      <c r="H34" s="787"/>
      <c r="I34" s="787"/>
      <c r="J34" s="787"/>
      <c r="K34" s="787"/>
      <c r="L34" s="787"/>
      <c r="M34" s="787"/>
      <c r="N34" s="787"/>
      <c r="O34" s="787"/>
      <c r="P34" s="787"/>
    </row>
    <row r="35" spans="1:16" ht="72.599999999999994" customHeight="1" x14ac:dyDescent="0.25">
      <c r="A35" s="787" t="s">
        <v>78</v>
      </c>
      <c r="B35" s="787"/>
      <c r="C35" s="787"/>
      <c r="D35" s="787"/>
      <c r="E35" s="787"/>
      <c r="F35" s="787"/>
      <c r="G35" s="787"/>
      <c r="H35" s="787"/>
      <c r="I35" s="787"/>
      <c r="J35" s="787"/>
      <c r="K35" s="787"/>
      <c r="L35" s="787"/>
      <c r="M35" s="787"/>
      <c r="N35" s="787"/>
      <c r="O35" s="787"/>
      <c r="P35" s="787"/>
    </row>
    <row r="37" spans="1:16" x14ac:dyDescent="0.25">
      <c r="A37" s="274"/>
    </row>
    <row r="39" spans="1:16" x14ac:dyDescent="0.25">
      <c r="A39" s="274"/>
    </row>
    <row r="45" spans="1:16" x14ac:dyDescent="0.25">
      <c r="A45" s="451"/>
    </row>
    <row r="49" spans="1:1" x14ac:dyDescent="0.25">
      <c r="A49" s="451"/>
    </row>
    <row r="50" spans="1:1" x14ac:dyDescent="0.25">
      <c r="A50" s="452"/>
    </row>
    <row r="51" spans="1:1" x14ac:dyDescent="0.25">
      <c r="A51" s="452"/>
    </row>
  </sheetData>
  <mergeCells count="7">
    <mergeCell ref="A35:P35"/>
    <mergeCell ref="B6:D6"/>
    <mergeCell ref="E6:G6"/>
    <mergeCell ref="H6:J6"/>
    <mergeCell ref="K6:M6"/>
    <mergeCell ref="N6:P6"/>
    <mergeCell ref="A34:P34"/>
  </mergeCells>
  <phoneticPr fontId="48" type="noConversion"/>
  <printOptions horizontalCentered="1" verticalCentered="1" gridLinesSet="0"/>
  <pageMargins left="0" right="0" top="0" bottom="0" header="0" footer="0"/>
  <pageSetup paperSize="9" scale="63"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X51"/>
  <sheetViews>
    <sheetView showGridLines="0" zoomScale="80" zoomScaleNormal="80" workbookViewId="0">
      <selection activeCell="E6" sqref="E6:E33"/>
    </sheetView>
  </sheetViews>
  <sheetFormatPr defaultColWidth="12.5703125" defaultRowHeight="15.75" x14ac:dyDescent="0.25"/>
  <cols>
    <col min="1" max="1" width="16.42578125" style="134" customWidth="1"/>
    <col min="2" max="2" width="13.85546875" style="134" hidden="1" customWidth="1"/>
    <col min="3" max="3" width="7" style="135" hidden="1" customWidth="1"/>
    <col min="4" max="4" width="8.7109375" style="134" hidden="1" customWidth="1"/>
    <col min="5" max="7" width="10.85546875" style="134" bestFit="1" customWidth="1"/>
    <col min="8" max="8" width="11.7109375" style="134" bestFit="1" customWidth="1"/>
    <col min="9" max="12" width="10.85546875" style="134" bestFit="1" customWidth="1"/>
    <col min="13" max="13" width="13.85546875" style="134" bestFit="1" customWidth="1"/>
    <col min="14" max="14" width="7" style="135" customWidth="1"/>
    <col min="15" max="15" width="8.7109375" style="134" customWidth="1"/>
    <col min="16" max="16" width="13.85546875" style="134" bestFit="1" customWidth="1"/>
    <col min="17" max="17" width="7" style="135" customWidth="1"/>
    <col min="18" max="18" width="8.7109375" style="134" customWidth="1"/>
    <col min="19" max="88" width="12.5703125" style="134" customWidth="1"/>
    <col min="89" max="16384" width="12.5703125" style="134"/>
  </cols>
  <sheetData>
    <row r="1" spans="1:24" ht="30.75" customHeight="1" x14ac:dyDescent="0.45">
      <c r="A1" s="133">
        <f ca="1">NOW()</f>
        <v>41722.449282060188</v>
      </c>
      <c r="B1" s="134" t="s">
        <v>220</v>
      </c>
      <c r="C1" s="134"/>
      <c r="N1" s="134"/>
      <c r="Q1" s="134"/>
      <c r="R1" s="461" t="s">
        <v>164</v>
      </c>
      <c r="T1" s="135"/>
      <c r="W1" s="135"/>
    </row>
    <row r="2" spans="1:24" ht="30.75" customHeight="1" x14ac:dyDescent="0.45">
      <c r="C2" s="134"/>
      <c r="N2" s="134"/>
      <c r="Q2" s="134"/>
      <c r="R2" s="436" t="s">
        <v>221</v>
      </c>
      <c r="T2" s="135"/>
      <c r="W2" s="135"/>
    </row>
    <row r="3" spans="1:24" ht="30.75" customHeight="1" x14ac:dyDescent="0.45">
      <c r="C3" s="134"/>
      <c r="N3" s="134"/>
      <c r="Q3" s="134"/>
      <c r="T3" s="135"/>
      <c r="U3" s="436"/>
      <c r="W3" s="135"/>
    </row>
    <row r="4" spans="1:24" x14ac:dyDescent="0.25">
      <c r="C4" s="134"/>
      <c r="N4" s="134"/>
      <c r="Q4" s="134"/>
      <c r="T4" s="135"/>
      <c r="W4" s="135"/>
    </row>
    <row r="5" spans="1:24" x14ac:dyDescent="0.25">
      <c r="X5" s="184" t="s">
        <v>3</v>
      </c>
    </row>
    <row r="6" spans="1:24" s="184" customFormat="1" x14ac:dyDescent="0.25">
      <c r="A6" s="462"/>
      <c r="B6" s="732" t="s">
        <v>10</v>
      </c>
      <c r="C6" s="788" t="s">
        <v>4</v>
      </c>
      <c r="D6" s="789"/>
      <c r="E6" s="790" t="s">
        <v>312</v>
      </c>
      <c r="F6" s="790" t="s">
        <v>4</v>
      </c>
      <c r="G6" s="790" t="s">
        <v>5</v>
      </c>
      <c r="H6" s="790" t="s">
        <v>6</v>
      </c>
      <c r="I6" s="790" t="s">
        <v>7</v>
      </c>
      <c r="J6" s="790" t="s">
        <v>8</v>
      </c>
      <c r="K6" s="790" t="s">
        <v>9</v>
      </c>
      <c r="L6" s="790" t="s">
        <v>10</v>
      </c>
      <c r="M6" s="732" t="s">
        <v>11</v>
      </c>
      <c r="N6" s="788" t="s">
        <v>4</v>
      </c>
      <c r="O6" s="789"/>
      <c r="P6" s="732" t="s">
        <v>12</v>
      </c>
      <c r="Q6" s="788" t="s">
        <v>4</v>
      </c>
      <c r="R6" s="789"/>
      <c r="S6" s="732" t="s">
        <v>13</v>
      </c>
      <c r="T6" s="788" t="s">
        <v>4</v>
      </c>
      <c r="U6" s="789"/>
      <c r="V6" s="732" t="s">
        <v>14</v>
      </c>
      <c r="W6" s="788" t="s">
        <v>4</v>
      </c>
      <c r="X6" s="789"/>
    </row>
    <row r="7" spans="1:24" s="444" customFormat="1" ht="15.75" customHeight="1" x14ac:dyDescent="0.25">
      <c r="A7" s="351"/>
      <c r="B7" s="140"/>
      <c r="C7" s="463" t="s">
        <v>15</v>
      </c>
      <c r="D7" s="143"/>
      <c r="E7" s="791"/>
      <c r="F7" s="791"/>
      <c r="G7" s="791"/>
      <c r="H7" s="791"/>
      <c r="I7" s="791"/>
      <c r="J7" s="791"/>
      <c r="K7" s="791"/>
      <c r="L7" s="791"/>
      <c r="M7" s="140"/>
      <c r="N7" s="463" t="s">
        <v>15</v>
      </c>
      <c r="O7" s="143"/>
      <c r="P7" s="140"/>
      <c r="Q7" s="463" t="s">
        <v>15</v>
      </c>
      <c r="R7" s="143"/>
      <c r="S7" s="140"/>
      <c r="T7" s="463" t="s">
        <v>15</v>
      </c>
      <c r="U7" s="143"/>
      <c r="V7" s="140"/>
      <c r="W7" s="463" t="s">
        <v>15</v>
      </c>
      <c r="X7" s="143"/>
    </row>
    <row r="8" spans="1:24" s="444" customFormat="1" ht="15.75" customHeight="1" x14ac:dyDescent="0.25">
      <c r="A8" s="351"/>
      <c r="B8" s="140"/>
      <c r="C8" s="463" t="s">
        <v>17</v>
      </c>
      <c r="D8" s="150" t="s">
        <v>18</v>
      </c>
      <c r="E8" s="791"/>
      <c r="F8" s="791"/>
      <c r="G8" s="791"/>
      <c r="H8" s="791"/>
      <c r="I8" s="791"/>
      <c r="J8" s="791"/>
      <c r="K8" s="791"/>
      <c r="L8" s="791"/>
      <c r="M8" s="140"/>
      <c r="N8" s="463" t="s">
        <v>17</v>
      </c>
      <c r="O8" s="150" t="s">
        <v>18</v>
      </c>
      <c r="P8" s="140"/>
      <c r="Q8" s="463" t="s">
        <v>17</v>
      </c>
      <c r="R8" s="150" t="s">
        <v>18</v>
      </c>
      <c r="S8" s="140"/>
      <c r="T8" s="463" t="s">
        <v>17</v>
      </c>
      <c r="U8" s="150" t="s">
        <v>18</v>
      </c>
      <c r="V8" s="140"/>
      <c r="W8" s="463" t="s">
        <v>17</v>
      </c>
      <c r="X8" s="150" t="s">
        <v>18</v>
      </c>
    </row>
    <row r="9" spans="1:24" s="444" customFormat="1" ht="15.75" customHeight="1" x14ac:dyDescent="0.25">
      <c r="A9" s="351"/>
      <c r="B9" s="140"/>
      <c r="C9" s="463" t="s">
        <v>19</v>
      </c>
      <c r="D9" s="150" t="s">
        <v>20</v>
      </c>
      <c r="E9" s="791"/>
      <c r="F9" s="791"/>
      <c r="G9" s="791"/>
      <c r="H9" s="791"/>
      <c r="I9" s="791"/>
      <c r="J9" s="791"/>
      <c r="K9" s="791"/>
      <c r="L9" s="791"/>
      <c r="M9" s="140"/>
      <c r="N9" s="463" t="s">
        <v>19</v>
      </c>
      <c r="O9" s="150" t="s">
        <v>20</v>
      </c>
      <c r="P9" s="140"/>
      <c r="Q9" s="463" t="s">
        <v>19</v>
      </c>
      <c r="R9" s="150" t="s">
        <v>20</v>
      </c>
      <c r="S9" s="140"/>
      <c r="T9" s="463" t="s">
        <v>19</v>
      </c>
      <c r="U9" s="150" t="s">
        <v>20</v>
      </c>
      <c r="V9" s="140"/>
      <c r="W9" s="463" t="s">
        <v>19</v>
      </c>
      <c r="X9" s="150" t="s">
        <v>20</v>
      </c>
    </row>
    <row r="10" spans="1:24" s="444" customFormat="1" ht="15.75" customHeight="1" x14ac:dyDescent="0.25">
      <c r="A10" s="351"/>
      <c r="B10" s="140"/>
      <c r="C10" s="463" t="s">
        <v>21</v>
      </c>
      <c r="D10" s="150"/>
      <c r="E10" s="792"/>
      <c r="F10" s="792"/>
      <c r="G10" s="792"/>
      <c r="H10" s="792"/>
      <c r="I10" s="792"/>
      <c r="J10" s="792"/>
      <c r="K10" s="792"/>
      <c r="L10" s="792"/>
      <c r="M10" s="140"/>
      <c r="N10" s="463" t="s">
        <v>21</v>
      </c>
      <c r="O10" s="150"/>
      <c r="P10" s="212"/>
      <c r="Q10" s="463" t="s">
        <v>21</v>
      </c>
      <c r="R10" s="373"/>
      <c r="S10" s="212"/>
      <c r="T10" s="463" t="s">
        <v>21</v>
      </c>
      <c r="U10" s="373"/>
      <c r="V10" s="212"/>
      <c r="W10" s="463" t="s">
        <v>21</v>
      </c>
      <c r="X10" s="373"/>
    </row>
    <row r="11" spans="1:24" x14ac:dyDescent="0.25">
      <c r="A11" s="464" t="s">
        <v>54</v>
      </c>
      <c r="B11" s="465">
        <v>343.084</v>
      </c>
      <c r="C11" s="158">
        <v>-5.8217034686460378</v>
      </c>
      <c r="D11" s="466">
        <v>77.674958494824111</v>
      </c>
      <c r="E11" s="659">
        <v>276.50600000000003</v>
      </c>
      <c r="F11" s="659">
        <v>292.77300000000002</v>
      </c>
      <c r="G11" s="659">
        <v>339.09699999999998</v>
      </c>
      <c r="H11" s="657">
        <v>332.11400000000003</v>
      </c>
      <c r="I11" s="657">
        <v>379.13200000000001</v>
      </c>
      <c r="J11" s="465">
        <v>363.09600000000006</v>
      </c>
      <c r="K11" s="465">
        <v>364.29200000000003</v>
      </c>
      <c r="L11" s="465">
        <v>343.084</v>
      </c>
      <c r="M11" s="465">
        <v>361.28700000000003</v>
      </c>
      <c r="N11" s="158">
        <v>5.3056977300019907</v>
      </c>
      <c r="O11" s="466">
        <v>81.381925174139482</v>
      </c>
      <c r="P11" s="465">
        <v>366.17500000000001</v>
      </c>
      <c r="Q11" s="158">
        <v>1.3529410136539584</v>
      </c>
      <c r="R11" s="466">
        <v>82.253559978103155</v>
      </c>
      <c r="S11" s="465">
        <v>375.21699999999998</v>
      </c>
      <c r="T11" s="158">
        <v>2.4693111217314052</v>
      </c>
      <c r="U11" s="466">
        <v>86.105098076652553</v>
      </c>
      <c r="V11" s="465">
        <v>379.82300000000004</v>
      </c>
      <c r="W11" s="158">
        <v>1.2275563207424109</v>
      </c>
      <c r="X11" s="466">
        <v>85.319297908276312</v>
      </c>
    </row>
    <row r="12" spans="1:24" x14ac:dyDescent="0.25">
      <c r="A12" s="467" t="s">
        <v>55</v>
      </c>
      <c r="B12" s="468">
        <v>12.603</v>
      </c>
      <c r="C12" s="162">
        <v>-6.1718284693269725</v>
      </c>
      <c r="D12" s="143">
        <v>99.61113482240242</v>
      </c>
      <c r="E12" s="659">
        <v>7.1559999999999997</v>
      </c>
      <c r="F12" s="659">
        <v>7.24</v>
      </c>
      <c r="G12" s="659">
        <v>8.3019999999999996</v>
      </c>
      <c r="H12" s="657">
        <v>9.0269999999999992</v>
      </c>
      <c r="I12" s="657">
        <v>10.662000000000001</v>
      </c>
      <c r="J12" s="468">
        <v>11.576000000000001</v>
      </c>
      <c r="K12" s="468">
        <v>13.431999999999999</v>
      </c>
      <c r="L12" s="468">
        <v>12.603</v>
      </c>
      <c r="M12" s="468">
        <v>12.14</v>
      </c>
      <c r="N12" s="162">
        <v>-3.673728477346657</v>
      </c>
      <c r="O12" s="143">
        <v>95.241083896882316</v>
      </c>
      <c r="P12" s="468">
        <v>14.693</v>
      </c>
      <c r="Q12" s="162">
        <v>21.029654036243812</v>
      </c>
      <c r="R12" s="143">
        <v>114.74603273772335</v>
      </c>
      <c r="S12" s="468">
        <v>14.733000000000001</v>
      </c>
      <c r="T12" s="162">
        <v>0.27223848090928282</v>
      </c>
      <c r="U12" s="143">
        <v>116.35602590428053</v>
      </c>
      <c r="V12" s="468">
        <v>13.577999999999999</v>
      </c>
      <c r="W12" s="162">
        <v>-7.8395438810832898</v>
      </c>
      <c r="X12" s="143">
        <v>106.03836061476946</v>
      </c>
    </row>
    <row r="13" spans="1:24" x14ac:dyDescent="0.25">
      <c r="A13" s="467" t="s">
        <v>56</v>
      </c>
      <c r="B13" s="468">
        <v>710.34599999999989</v>
      </c>
      <c r="C13" s="162">
        <v>-16.586111659104372</v>
      </c>
      <c r="D13" s="143">
        <v>73.287902522155946</v>
      </c>
      <c r="E13" s="659">
        <v>549.40100000000007</v>
      </c>
      <c r="F13" s="659">
        <v>570.15900000000011</v>
      </c>
      <c r="G13" s="659">
        <v>559.37599999999998</v>
      </c>
      <c r="H13" s="657">
        <v>580.91999999999996</v>
      </c>
      <c r="I13" s="657">
        <v>677.96900000000005</v>
      </c>
      <c r="J13" s="468">
        <v>711.28099999999995</v>
      </c>
      <c r="K13" s="468">
        <v>851.59199999999998</v>
      </c>
      <c r="L13" s="468">
        <v>710.34599999999989</v>
      </c>
      <c r="M13" s="468">
        <v>752.97700000000009</v>
      </c>
      <c r="N13" s="162">
        <v>6.0014415510188286</v>
      </c>
      <c r="O13" s="143">
        <v>76.956819773171802</v>
      </c>
      <c r="P13" s="468">
        <v>740.88100000000009</v>
      </c>
      <c r="Q13" s="162">
        <v>-1.6064235693786135</v>
      </c>
      <c r="R13" s="143">
        <v>75.049271023856747</v>
      </c>
      <c r="S13" s="468">
        <v>783.04200000000003</v>
      </c>
      <c r="T13" s="162">
        <v>5.6906574740072884</v>
      </c>
      <c r="U13" s="143">
        <v>80.718648131030577</v>
      </c>
      <c r="V13" s="468">
        <v>720.85500000000002</v>
      </c>
      <c r="W13" s="162">
        <v>-7.9417196012474438</v>
      </c>
      <c r="X13" s="143">
        <v>73.020690588505104</v>
      </c>
    </row>
    <row r="14" spans="1:24" x14ac:dyDescent="0.25">
      <c r="A14" s="467" t="s">
        <v>222</v>
      </c>
      <c r="B14" s="468">
        <v>42.262</v>
      </c>
      <c r="C14" s="162">
        <v>3.3553436047933474</v>
      </c>
      <c r="D14" s="143">
        <v>85.13973053120165</v>
      </c>
      <c r="E14" s="659">
        <v>32.914000000000001</v>
      </c>
      <c r="F14" s="659">
        <v>31.37</v>
      </c>
      <c r="G14" s="659">
        <v>34.936999999999998</v>
      </c>
      <c r="H14" s="657">
        <v>37.575999999999993</v>
      </c>
      <c r="I14" s="657">
        <v>41.259</v>
      </c>
      <c r="J14" s="468">
        <v>39.886000000000003</v>
      </c>
      <c r="K14" s="468">
        <v>40.89</v>
      </c>
      <c r="L14" s="468">
        <v>42.262</v>
      </c>
      <c r="M14" s="468">
        <v>52.784999999999997</v>
      </c>
      <c r="N14" s="162">
        <v>24.899436846339494</v>
      </c>
      <c r="O14" s="143">
        <v>105.32858687887361</v>
      </c>
      <c r="P14" s="468">
        <v>48.157999999999994</v>
      </c>
      <c r="Q14" s="162">
        <v>-8.7657478450317381</v>
      </c>
      <c r="R14" s="143">
        <v>95.259382924600317</v>
      </c>
      <c r="S14" s="468">
        <v>51.465000000000003</v>
      </c>
      <c r="T14" s="162">
        <v>6.8669795257278325</v>
      </c>
      <c r="U14" s="143">
        <v>101.96985187474739</v>
      </c>
      <c r="V14" s="468">
        <v>50.739999999999995</v>
      </c>
      <c r="W14" s="162">
        <v>-1.4087243757893879</v>
      </c>
      <c r="X14" s="143">
        <v>100.36673220636698</v>
      </c>
    </row>
    <row r="15" spans="1:24" x14ac:dyDescent="0.25">
      <c r="A15" s="467" t="s">
        <v>223</v>
      </c>
      <c r="B15" s="468">
        <v>37.243000000000002</v>
      </c>
      <c r="C15" s="162">
        <v>2.3749965639517225</v>
      </c>
      <c r="D15" s="143">
        <v>72.095458777844243</v>
      </c>
      <c r="E15" s="659">
        <v>29.823000000000004</v>
      </c>
      <c r="F15" s="659">
        <v>32.347000000000001</v>
      </c>
      <c r="G15" s="659">
        <v>32.748000000000005</v>
      </c>
      <c r="H15" s="657">
        <v>34.244999999999997</v>
      </c>
      <c r="I15" s="657">
        <v>33.42</v>
      </c>
      <c r="J15" s="468">
        <v>35.262</v>
      </c>
      <c r="K15" s="468">
        <v>36.379000000000005</v>
      </c>
      <c r="L15" s="468">
        <v>37.243000000000002</v>
      </c>
      <c r="M15" s="468">
        <v>38.015000000000001</v>
      </c>
      <c r="N15" s="162">
        <v>2.0728727546116006</v>
      </c>
      <c r="O15" s="143">
        <v>72.782029166419363</v>
      </c>
      <c r="P15" s="468">
        <v>39.801999999999992</v>
      </c>
      <c r="Q15" s="162">
        <v>4.7007760094699247</v>
      </c>
      <c r="R15" s="143">
        <v>75.505271824290219</v>
      </c>
      <c r="S15" s="468">
        <v>40.383999999999993</v>
      </c>
      <c r="T15" s="162">
        <v>1.4622380784885203</v>
      </c>
      <c r="U15" s="143">
        <v>76.939930688523205</v>
      </c>
      <c r="V15" s="468">
        <v>41.637999999999998</v>
      </c>
      <c r="W15" s="162">
        <v>3.1051901743264785</v>
      </c>
      <c r="X15" s="143">
        <v>78.988204316863374</v>
      </c>
    </row>
    <row r="16" spans="1:24" x14ac:dyDescent="0.25">
      <c r="A16" s="467" t="s">
        <v>59</v>
      </c>
      <c r="B16" s="468">
        <v>426.42600000000004</v>
      </c>
      <c r="C16" s="162">
        <v>-13.514379588691023</v>
      </c>
      <c r="D16" s="143">
        <v>87.761044375074093</v>
      </c>
      <c r="E16" s="659">
        <v>403.43299999999999</v>
      </c>
      <c r="F16" s="659">
        <v>413.00900000000001</v>
      </c>
      <c r="G16" s="659">
        <v>450.64600000000002</v>
      </c>
      <c r="H16" s="657">
        <v>509.392</v>
      </c>
      <c r="I16" s="657">
        <v>449.11200000000002</v>
      </c>
      <c r="J16" s="468">
        <v>516.48200000000008</v>
      </c>
      <c r="K16" s="468">
        <v>493.06</v>
      </c>
      <c r="L16" s="468">
        <v>426.42600000000004</v>
      </c>
      <c r="M16" s="468">
        <v>450.26400000000001</v>
      </c>
      <c r="N16" s="162">
        <v>5.5901844634238911</v>
      </c>
      <c r="O16" s="143">
        <v>91.909500585120242</v>
      </c>
      <c r="P16" s="468">
        <v>429.37499999999994</v>
      </c>
      <c r="Q16" s="162">
        <v>-4.6392782900698402</v>
      </c>
      <c r="R16" s="143">
        <v>87.180156689771209</v>
      </c>
      <c r="S16" s="468">
        <v>449.44500000000005</v>
      </c>
      <c r="T16" s="162">
        <v>4.6742358078602875</v>
      </c>
      <c r="U16" s="143">
        <v>92.599250420868231</v>
      </c>
      <c r="V16" s="468">
        <v>461.92</v>
      </c>
      <c r="W16" s="162">
        <v>2.775645518361527</v>
      </c>
      <c r="X16" s="143">
        <v>93.788082627398254</v>
      </c>
    </row>
    <row r="17" spans="1:24" x14ac:dyDescent="0.25">
      <c r="A17" s="467" t="s">
        <v>60</v>
      </c>
      <c r="B17" s="468">
        <v>118.262</v>
      </c>
      <c r="C17" s="162">
        <v>-6.3686602378350967</v>
      </c>
      <c r="D17" s="143">
        <v>96.42241860776079</v>
      </c>
      <c r="E17" s="659">
        <v>85.148999999999987</v>
      </c>
      <c r="F17" s="659">
        <v>93.243000000000009</v>
      </c>
      <c r="G17" s="659">
        <v>96.94</v>
      </c>
      <c r="H17" s="657">
        <v>107.27</v>
      </c>
      <c r="I17" s="657">
        <v>108.809</v>
      </c>
      <c r="J17" s="468">
        <v>101.502</v>
      </c>
      <c r="K17" s="468">
        <v>126.306</v>
      </c>
      <c r="L17" s="468">
        <v>118.262</v>
      </c>
      <c r="M17" s="468">
        <v>118.431</v>
      </c>
      <c r="N17" s="162">
        <v>0.14290304577970686</v>
      </c>
      <c r="O17" s="143">
        <v>96.089437147669628</v>
      </c>
      <c r="P17" s="468">
        <v>118.50100000000002</v>
      </c>
      <c r="Q17" s="162">
        <v>5.9106146194848982E-2</v>
      </c>
      <c r="R17" s="143">
        <v>95.956577788142638</v>
      </c>
      <c r="S17" s="468">
        <v>126.467</v>
      </c>
      <c r="T17" s="162">
        <v>6.7223061408764302</v>
      </c>
      <c r="U17" s="143">
        <v>103.85044917801244</v>
      </c>
      <c r="V17" s="468">
        <v>131.648</v>
      </c>
      <c r="W17" s="162">
        <v>4.0967208837087918</v>
      </c>
      <c r="X17" s="143">
        <v>106.6024046434494</v>
      </c>
    </row>
    <row r="18" spans="1:24" x14ac:dyDescent="0.25">
      <c r="A18" s="467" t="s">
        <v>61</v>
      </c>
      <c r="B18" s="468">
        <v>114.07</v>
      </c>
      <c r="C18" s="162">
        <v>-4.9044208981851307</v>
      </c>
      <c r="D18" s="143">
        <v>70.743585974822054</v>
      </c>
      <c r="E18" s="659">
        <v>87.518000000000001</v>
      </c>
      <c r="F18" s="659">
        <v>91</v>
      </c>
      <c r="G18" s="659">
        <v>96.51</v>
      </c>
      <c r="H18" s="657">
        <v>111.908</v>
      </c>
      <c r="I18" s="657">
        <v>108.61200000000001</v>
      </c>
      <c r="J18" s="468">
        <v>110.06800000000001</v>
      </c>
      <c r="K18" s="468">
        <v>119.953</v>
      </c>
      <c r="L18" s="468">
        <v>114.07</v>
      </c>
      <c r="M18" s="468">
        <v>113.431</v>
      </c>
      <c r="N18" s="162">
        <v>-0.56018234417462598</v>
      </c>
      <c r="O18" s="143">
        <v>70.213088624440971</v>
      </c>
      <c r="P18" s="468">
        <v>121.94800000000001</v>
      </c>
      <c r="Q18" s="162">
        <v>7.5085294143576355</v>
      </c>
      <c r="R18" s="143">
        <v>75.444803750586971</v>
      </c>
      <c r="S18" s="468">
        <v>138.76599999999999</v>
      </c>
      <c r="T18" s="162">
        <v>13.791124085675849</v>
      </c>
      <c r="U18" s="143">
        <v>88.53604740263593</v>
      </c>
      <c r="V18" s="468">
        <v>127.78599999999999</v>
      </c>
      <c r="W18" s="162">
        <v>-7.9126010694262314</v>
      </c>
      <c r="X18" s="143">
        <v>79.056562568246335</v>
      </c>
    </row>
    <row r="19" spans="1:24" x14ac:dyDescent="0.25">
      <c r="A19" s="467" t="s">
        <v>62</v>
      </c>
      <c r="B19" s="468">
        <v>468.47</v>
      </c>
      <c r="C19" s="162">
        <v>4.1035190798304164</v>
      </c>
      <c r="D19" s="143">
        <v>108.77219785687635</v>
      </c>
      <c r="E19" s="659">
        <v>357.86</v>
      </c>
      <c r="F19" s="659">
        <v>360.86400000000003</v>
      </c>
      <c r="G19" s="659">
        <v>383.84399999999999</v>
      </c>
      <c r="H19" s="657">
        <v>364.95599999999996</v>
      </c>
      <c r="I19" s="657">
        <v>429.35500000000002</v>
      </c>
      <c r="J19" s="468">
        <v>402.71900000000005</v>
      </c>
      <c r="K19" s="468">
        <v>450.00399999999996</v>
      </c>
      <c r="L19" s="468">
        <v>468.47</v>
      </c>
      <c r="M19" s="468">
        <v>477.89800000000002</v>
      </c>
      <c r="N19" s="162">
        <v>2.0125088052596745</v>
      </c>
      <c r="O19" s="143">
        <v>109.4396000342587</v>
      </c>
      <c r="P19" s="468">
        <v>502.75200000000001</v>
      </c>
      <c r="Q19" s="162">
        <v>5.2006913609180163</v>
      </c>
      <c r="R19" s="143">
        <v>113.89956579007584</v>
      </c>
      <c r="S19" s="468">
        <v>481.13899999999995</v>
      </c>
      <c r="T19" s="162">
        <v>-4.2989386417160063</v>
      </c>
      <c r="U19" s="143">
        <v>110.82985506445162</v>
      </c>
      <c r="V19" s="468">
        <v>488.983</v>
      </c>
      <c r="W19" s="162">
        <v>1.6302981051213998</v>
      </c>
      <c r="X19" s="143">
        <v>110.78016870888361</v>
      </c>
    </row>
    <row r="20" spans="1:24" x14ac:dyDescent="0.25">
      <c r="A20" s="467" t="s">
        <v>63</v>
      </c>
      <c r="B20" s="468">
        <v>391.36399999999998</v>
      </c>
      <c r="C20" s="162">
        <v>-10.004576069685047</v>
      </c>
      <c r="D20" s="143">
        <v>105.99081960322637</v>
      </c>
      <c r="E20" s="659">
        <v>249.27699999999999</v>
      </c>
      <c r="F20" s="659">
        <v>277.90600000000001</v>
      </c>
      <c r="G20" s="659">
        <v>294.089</v>
      </c>
      <c r="H20" s="657">
        <v>312.44200000000001</v>
      </c>
      <c r="I20" s="657">
        <v>325.62199999999996</v>
      </c>
      <c r="J20" s="468">
        <v>388.79500000000002</v>
      </c>
      <c r="K20" s="468">
        <v>434.87100000000004</v>
      </c>
      <c r="L20" s="468">
        <v>391.36399999999998</v>
      </c>
      <c r="M20" s="468">
        <v>430.34599999999995</v>
      </c>
      <c r="N20" s="162">
        <v>9.9605482364243958</v>
      </c>
      <c r="O20" s="143">
        <v>115.71632391084206</v>
      </c>
      <c r="P20" s="468">
        <v>380.70499999999998</v>
      </c>
      <c r="Q20" s="162">
        <v>-11.535136843377183</v>
      </c>
      <c r="R20" s="143">
        <v>101.79354283935815</v>
      </c>
      <c r="S20" s="468">
        <v>384.17900000000003</v>
      </c>
      <c r="T20" s="162">
        <v>0.91251756609449486</v>
      </c>
      <c r="U20" s="143">
        <v>104.74428673475509</v>
      </c>
      <c r="V20" s="468">
        <v>402.49400000000003</v>
      </c>
      <c r="W20" s="162">
        <v>4.7673089887786668</v>
      </c>
      <c r="X20" s="143">
        <v>107.61952228519358</v>
      </c>
    </row>
    <row r="21" spans="1:24" x14ac:dyDescent="0.25">
      <c r="A21" s="467" t="s">
        <v>64</v>
      </c>
      <c r="B21" s="468">
        <v>66.338999999999999</v>
      </c>
      <c r="C21" s="162">
        <v>-3.0159936843951964</v>
      </c>
      <c r="D21" s="143">
        <v>74.593854291291478</v>
      </c>
      <c r="E21" s="659">
        <v>51.343999999999994</v>
      </c>
      <c r="F21" s="659">
        <v>50.962000000000003</v>
      </c>
      <c r="G21" s="659">
        <v>53.97</v>
      </c>
      <c r="H21" s="657">
        <v>57.912999999999997</v>
      </c>
      <c r="I21" s="657">
        <v>61.097000000000008</v>
      </c>
      <c r="J21" s="468">
        <v>66.084999999999994</v>
      </c>
      <c r="K21" s="468">
        <v>68.402000000000001</v>
      </c>
      <c r="L21" s="468">
        <v>66.338999999999999</v>
      </c>
      <c r="M21" s="468">
        <v>60.875</v>
      </c>
      <c r="N21" s="162">
        <v>-8.2364823105563829</v>
      </c>
      <c r="O21" s="143">
        <v>67.826844611623756</v>
      </c>
      <c r="P21" s="468">
        <v>63.384</v>
      </c>
      <c r="Q21" s="162">
        <v>4.1215605749486652</v>
      </c>
      <c r="R21" s="143">
        <v>70.143132537586951</v>
      </c>
      <c r="S21" s="468">
        <v>67.930999999999997</v>
      </c>
      <c r="T21" s="162">
        <v>7.1737346964533586</v>
      </c>
      <c r="U21" s="143">
        <v>76.913322350729999</v>
      </c>
      <c r="V21" s="468">
        <v>63.945999999999991</v>
      </c>
      <c r="W21" s="162">
        <v>-5.8662466326125138</v>
      </c>
      <c r="X21" s="143">
        <v>70.765063000891942</v>
      </c>
    </row>
    <row r="22" spans="1:24" x14ac:dyDescent="0.25">
      <c r="A22" s="467" t="s">
        <v>65</v>
      </c>
      <c r="B22" s="468">
        <v>112.017</v>
      </c>
      <c r="C22" s="162">
        <v>-3.6479210032857949</v>
      </c>
      <c r="D22" s="143">
        <v>71.745015919211994</v>
      </c>
      <c r="E22" s="659">
        <v>92.947000000000017</v>
      </c>
      <c r="F22" s="659">
        <v>97.84899999999999</v>
      </c>
      <c r="G22" s="659">
        <v>101.43299999999999</v>
      </c>
      <c r="H22" s="657">
        <v>104.47200000000001</v>
      </c>
      <c r="I22" s="657">
        <v>105.818</v>
      </c>
      <c r="J22" s="468">
        <v>109.91500000000001</v>
      </c>
      <c r="K22" s="468">
        <v>116.258</v>
      </c>
      <c r="L22" s="468">
        <v>112.017</v>
      </c>
      <c r="M22" s="468">
        <v>114.88399999999999</v>
      </c>
      <c r="N22" s="162">
        <v>2.5594329432139675</v>
      </c>
      <c r="O22" s="143">
        <v>73.428951270644774</v>
      </c>
      <c r="P22" s="468">
        <v>113.88300000000001</v>
      </c>
      <c r="Q22" s="162">
        <v>-0.87131367292223161</v>
      </c>
      <c r="R22" s="143">
        <v>72.887965546174925</v>
      </c>
      <c r="S22" s="468">
        <v>118.83799999999999</v>
      </c>
      <c r="T22" s="162">
        <v>4.3509566836138696</v>
      </c>
      <c r="U22" s="143">
        <v>77.133073016730194</v>
      </c>
      <c r="V22" s="468">
        <v>116.944</v>
      </c>
      <c r="W22" s="162">
        <v>-1.5937663037075611</v>
      </c>
      <c r="X22" s="143">
        <v>74.847082030082461</v>
      </c>
    </row>
    <row r="23" spans="1:24" x14ac:dyDescent="0.25">
      <c r="A23" s="467" t="s">
        <v>66</v>
      </c>
      <c r="B23" s="468">
        <v>369.36599999999993</v>
      </c>
      <c r="C23" s="162">
        <v>-22.225801764925126</v>
      </c>
      <c r="D23" s="143">
        <v>66.030564918989796</v>
      </c>
      <c r="E23" s="659">
        <v>184.995</v>
      </c>
      <c r="F23" s="659">
        <v>188.52</v>
      </c>
      <c r="G23" s="659">
        <v>249.62199999999999</v>
      </c>
      <c r="H23" s="657">
        <v>253.37200000000001</v>
      </c>
      <c r="I23" s="657">
        <v>316.79799999999994</v>
      </c>
      <c r="J23" s="468">
        <v>336.77</v>
      </c>
      <c r="K23" s="468">
        <v>474.92099999999999</v>
      </c>
      <c r="L23" s="468">
        <v>369.36599999999993</v>
      </c>
      <c r="M23" s="468">
        <v>403.29599999999999</v>
      </c>
      <c r="N23" s="162">
        <v>9.186010623609123</v>
      </c>
      <c r="O23" s="143">
        <v>71.32567861317311</v>
      </c>
      <c r="P23" s="468">
        <v>438.065</v>
      </c>
      <c r="Q23" s="162">
        <v>8.6212112195509025</v>
      </c>
      <c r="R23" s="143">
        <v>76.782410953506556</v>
      </c>
      <c r="S23" s="468">
        <v>443.81900000000007</v>
      </c>
      <c r="T23" s="162">
        <v>1.313503703788268</v>
      </c>
      <c r="U23" s="143">
        <v>80.694040860200204</v>
      </c>
      <c r="V23" s="468">
        <v>432.05799999999999</v>
      </c>
      <c r="W23" s="162">
        <v>-2.6499541479747553</v>
      </c>
      <c r="X23" s="143">
        <v>75.729526238686361</v>
      </c>
    </row>
    <row r="24" spans="1:24" x14ac:dyDescent="0.25">
      <c r="A24" s="467" t="s">
        <v>67</v>
      </c>
      <c r="B24" s="468">
        <v>66.347000000000008</v>
      </c>
      <c r="C24" s="162">
        <v>-9.2827061912054276</v>
      </c>
      <c r="D24" s="143">
        <v>49.910067545253973</v>
      </c>
      <c r="E24" s="659">
        <v>52.58400000000001</v>
      </c>
      <c r="F24" s="659">
        <v>56.613999999999997</v>
      </c>
      <c r="G24" s="659">
        <v>58.97</v>
      </c>
      <c r="H24" s="657">
        <v>62.45300000000001</v>
      </c>
      <c r="I24" s="657">
        <v>61.04</v>
      </c>
      <c r="J24" s="468">
        <v>61.62</v>
      </c>
      <c r="K24" s="468">
        <v>73.13600000000001</v>
      </c>
      <c r="L24" s="468">
        <v>66.347000000000008</v>
      </c>
      <c r="M24" s="468">
        <v>69.346999999999994</v>
      </c>
      <c r="N24" s="162">
        <v>4.5216814626132082</v>
      </c>
      <c r="O24" s="143">
        <v>51.875878505700605</v>
      </c>
      <c r="P24" s="468">
        <v>69.930000000000007</v>
      </c>
      <c r="Q24" s="162">
        <v>0.84069966977664889</v>
      </c>
      <c r="R24" s="143">
        <v>52.161965401392784</v>
      </c>
      <c r="S24" s="468">
        <v>79.460999999999999</v>
      </c>
      <c r="T24" s="162">
        <v>13.629343629343616</v>
      </c>
      <c r="U24" s="143">
        <v>60.823658007862733</v>
      </c>
      <c r="V24" s="468">
        <v>80.152000000000015</v>
      </c>
      <c r="W24" s="162">
        <v>0.86960899057401331</v>
      </c>
      <c r="X24" s="143">
        <v>59.786727453917266</v>
      </c>
    </row>
    <row r="25" spans="1:24" x14ac:dyDescent="0.25">
      <c r="A25" s="467" t="s">
        <v>68</v>
      </c>
      <c r="B25" s="468">
        <v>15.02</v>
      </c>
      <c r="C25" s="162">
        <v>-5.5939660590823417</v>
      </c>
      <c r="D25" s="143">
        <v>46.817967875767181</v>
      </c>
      <c r="E25" s="659">
        <v>11.121</v>
      </c>
      <c r="F25" s="659">
        <v>12.215999999999999</v>
      </c>
      <c r="G25" s="659">
        <v>12.907000000000002</v>
      </c>
      <c r="H25" s="657">
        <v>14.286</v>
      </c>
      <c r="I25" s="657">
        <v>15.803000000000001</v>
      </c>
      <c r="J25" s="468">
        <v>13.225</v>
      </c>
      <c r="K25" s="468">
        <v>15.91</v>
      </c>
      <c r="L25" s="468">
        <v>15.02</v>
      </c>
      <c r="M25" s="468">
        <v>14.723000000000001</v>
      </c>
      <c r="N25" s="162">
        <v>-1.9773635153129083</v>
      </c>
      <c r="O25" s="143">
        <v>45.935877595846648</v>
      </c>
      <c r="P25" s="468">
        <v>12.529</v>
      </c>
      <c r="Q25" s="162">
        <v>-14.90185424166271</v>
      </c>
      <c r="R25" s="143">
        <v>39.152513241980593</v>
      </c>
      <c r="S25" s="468">
        <v>13.995000000000001</v>
      </c>
      <c r="T25" s="162">
        <v>11.700854018676679</v>
      </c>
      <c r="U25" s="143">
        <v>44.691756215171885</v>
      </c>
      <c r="V25" s="468">
        <v>13.077</v>
      </c>
      <c r="W25" s="162">
        <v>-6.5594855305466311</v>
      </c>
      <c r="X25" s="143">
        <v>40.864986484586176</v>
      </c>
    </row>
    <row r="26" spans="1:24" x14ac:dyDescent="0.25">
      <c r="A26" s="467" t="s">
        <v>69</v>
      </c>
      <c r="B26" s="468">
        <v>205.499</v>
      </c>
      <c r="C26" s="162">
        <v>7.0318440817091874</v>
      </c>
      <c r="D26" s="143">
        <v>35.356637514073903</v>
      </c>
      <c r="E26" s="659">
        <v>134.87299999999999</v>
      </c>
      <c r="F26" s="659">
        <v>115.67100000000001</v>
      </c>
      <c r="G26" s="659">
        <v>135.70800000000003</v>
      </c>
      <c r="H26" s="657">
        <v>143.399</v>
      </c>
      <c r="I26" s="657">
        <v>182.54499999999999</v>
      </c>
      <c r="J26" s="468">
        <v>173.422</v>
      </c>
      <c r="K26" s="468">
        <v>191.99799999999999</v>
      </c>
      <c r="L26" s="468">
        <v>205.499</v>
      </c>
      <c r="M26" s="468">
        <v>191.18299999999996</v>
      </c>
      <c r="N26" s="162">
        <v>-6.9664572576995667</v>
      </c>
      <c r="O26" s="143">
        <v>32.85601940739793</v>
      </c>
      <c r="P26" s="468">
        <v>207.86599999999999</v>
      </c>
      <c r="Q26" s="162">
        <v>8.7261942745955565</v>
      </c>
      <c r="R26" s="143">
        <v>35.658466050898561</v>
      </c>
      <c r="S26" s="468">
        <v>210.81899999999999</v>
      </c>
      <c r="T26" s="162">
        <v>1.4206267499254344</v>
      </c>
      <c r="U26" s="143">
        <v>36.572431174389671</v>
      </c>
      <c r="V26" s="468">
        <v>184.67599999999999</v>
      </c>
      <c r="W26" s="162">
        <v>-12.400684947751389</v>
      </c>
      <c r="X26" s="143">
        <v>31.680327116583484</v>
      </c>
    </row>
    <row r="27" spans="1:24" x14ac:dyDescent="0.25">
      <c r="A27" s="467" t="s">
        <v>70</v>
      </c>
      <c r="B27" s="468">
        <v>142.51900000000001</v>
      </c>
      <c r="C27" s="162">
        <v>0.30545096245205156</v>
      </c>
      <c r="D27" s="143">
        <v>34.947196308891044</v>
      </c>
      <c r="E27" s="659">
        <v>117.994</v>
      </c>
      <c r="F27" s="659">
        <v>120.95899999999999</v>
      </c>
      <c r="G27" s="659">
        <v>122.754</v>
      </c>
      <c r="H27" s="657">
        <v>124.72899999999998</v>
      </c>
      <c r="I27" s="657">
        <v>126.88500000000001</v>
      </c>
      <c r="J27" s="468">
        <v>135.63300000000001</v>
      </c>
      <c r="K27" s="468">
        <v>142.08500000000001</v>
      </c>
      <c r="L27" s="468">
        <v>142.51900000000001</v>
      </c>
      <c r="M27" s="468">
        <v>155.04</v>
      </c>
      <c r="N27" s="162">
        <v>8.7854952672976836</v>
      </c>
      <c r="O27" s="143">
        <v>37.982600617511238</v>
      </c>
      <c r="P27" s="468">
        <v>148.21900000000002</v>
      </c>
      <c r="Q27" s="162">
        <v>-4.3995098039215499</v>
      </c>
      <c r="R27" s="143">
        <v>36.26022501453771</v>
      </c>
      <c r="S27" s="468">
        <v>155.48299999999998</v>
      </c>
      <c r="T27" s="162">
        <v>4.9008561655387988</v>
      </c>
      <c r="U27" s="143">
        <v>38.390181705411649</v>
      </c>
      <c r="V27" s="468">
        <v>142.845</v>
      </c>
      <c r="W27" s="162">
        <v>-8.1282198053806383</v>
      </c>
      <c r="X27" s="143">
        <v>34.945532234070114</v>
      </c>
    </row>
    <row r="28" spans="1:24" x14ac:dyDescent="0.25">
      <c r="A28" s="467" t="s">
        <v>71</v>
      </c>
      <c r="B28" s="468">
        <v>25.326999999999998</v>
      </c>
      <c r="C28" s="162">
        <v>4.9997927117449352</v>
      </c>
      <c r="D28" s="143">
        <v>42.868918637578474</v>
      </c>
      <c r="E28" s="659">
        <v>15.72</v>
      </c>
      <c r="F28" s="659">
        <v>14.308000000000002</v>
      </c>
      <c r="G28" s="659">
        <v>17.045000000000002</v>
      </c>
      <c r="H28" s="657">
        <v>19.877000000000002</v>
      </c>
      <c r="I28" s="657">
        <v>18.629000000000001</v>
      </c>
      <c r="J28" s="468">
        <v>21.09</v>
      </c>
      <c r="K28" s="468">
        <v>24.121000000000002</v>
      </c>
      <c r="L28" s="468">
        <v>25.326999999999998</v>
      </c>
      <c r="M28" s="468">
        <v>23.195</v>
      </c>
      <c r="N28" s="162">
        <v>-8.4178939471709953</v>
      </c>
      <c r="O28" s="143">
        <v>39.330891579340054</v>
      </c>
      <c r="P28" s="468">
        <v>28.547000000000004</v>
      </c>
      <c r="Q28" s="162">
        <v>23.073938348782079</v>
      </c>
      <c r="R28" s="143">
        <v>48.532976990741219</v>
      </c>
      <c r="S28" s="468">
        <v>28.830000000000002</v>
      </c>
      <c r="T28" s="162">
        <v>0.99134760219987261</v>
      </c>
      <c r="U28" s="143">
        <v>49.916718897711412</v>
      </c>
      <c r="V28" s="468">
        <v>27.42</v>
      </c>
      <c r="W28" s="162">
        <v>-4.890738813735692</v>
      </c>
      <c r="X28" s="143">
        <v>46.616955514979658</v>
      </c>
    </row>
    <row r="29" spans="1:24" x14ac:dyDescent="0.25">
      <c r="A29" s="467" t="s">
        <v>72</v>
      </c>
      <c r="B29" s="468">
        <v>58.716999999999992</v>
      </c>
      <c r="C29" s="162">
        <v>-20.957124587736427</v>
      </c>
      <c r="D29" s="143">
        <v>29.238505174762771</v>
      </c>
      <c r="E29" s="659">
        <v>43.314999999999998</v>
      </c>
      <c r="F29" s="659">
        <v>44.558999999999997</v>
      </c>
      <c r="G29" s="659">
        <v>41.017000000000003</v>
      </c>
      <c r="H29" s="657">
        <v>41.991999999999997</v>
      </c>
      <c r="I29" s="657">
        <v>37.195999999999998</v>
      </c>
      <c r="J29" s="468">
        <v>55.080999999999996</v>
      </c>
      <c r="K29" s="468">
        <v>74.284999999999997</v>
      </c>
      <c r="L29" s="468">
        <v>58.716999999999992</v>
      </c>
      <c r="M29" s="468">
        <v>67.034999999999997</v>
      </c>
      <c r="N29" s="162">
        <v>14.166255087964313</v>
      </c>
      <c r="O29" s="143">
        <v>33.367014763416982</v>
      </c>
      <c r="P29" s="468">
        <v>67.88300000000001</v>
      </c>
      <c r="Q29" s="162">
        <v>1.2650108152457868</v>
      </c>
      <c r="R29" s="143">
        <v>33.766538679830468</v>
      </c>
      <c r="S29" s="468">
        <v>68.984999999999999</v>
      </c>
      <c r="T29" s="162">
        <v>1.6233814062430791</v>
      </c>
      <c r="U29" s="143">
        <v>35.224860065624398</v>
      </c>
      <c r="V29" s="468">
        <v>65.551000000000002</v>
      </c>
      <c r="W29" s="162">
        <v>-4.9778937450170293</v>
      </c>
      <c r="X29" s="143">
        <v>32.606549165498969</v>
      </c>
    </row>
    <row r="30" spans="1:24" x14ac:dyDescent="0.25">
      <c r="A30" s="467" t="s">
        <v>73</v>
      </c>
      <c r="B30" s="468">
        <v>174.32299999999998</v>
      </c>
      <c r="C30" s="162">
        <v>-29.655141801042728</v>
      </c>
      <c r="D30" s="143">
        <v>34.63090373541268</v>
      </c>
      <c r="E30" s="659">
        <v>109.48400000000001</v>
      </c>
      <c r="F30" s="659">
        <v>116.735</v>
      </c>
      <c r="G30" s="659">
        <v>123.88500000000001</v>
      </c>
      <c r="H30" s="657">
        <v>184.37</v>
      </c>
      <c r="I30" s="657">
        <v>178.90799999999999</v>
      </c>
      <c r="J30" s="468">
        <v>173.09400000000002</v>
      </c>
      <c r="K30" s="468">
        <v>247.81199999999998</v>
      </c>
      <c r="L30" s="468">
        <v>174.32299999999998</v>
      </c>
      <c r="M30" s="468">
        <v>172.05099999999999</v>
      </c>
      <c r="N30" s="162">
        <v>-1.3033277307067868</v>
      </c>
      <c r="O30" s="143">
        <v>34.134421184367255</v>
      </c>
      <c r="P30" s="468">
        <v>166.495</v>
      </c>
      <c r="Q30" s="162">
        <v>-3.2292750405402955</v>
      </c>
      <c r="R30" s="143">
        <v>32.988682065545824</v>
      </c>
      <c r="S30" s="468">
        <v>171.33799999999999</v>
      </c>
      <c r="T30" s="162">
        <v>2.9087960599417335</v>
      </c>
      <c r="U30" s="143">
        <v>34.268600643138782</v>
      </c>
      <c r="V30" s="468">
        <v>176.36700000000002</v>
      </c>
      <c r="W30" s="162">
        <v>2.9351340624963669</v>
      </c>
      <c r="X30" s="143">
        <v>34.94468236195754</v>
      </c>
    </row>
    <row r="31" spans="1:24" ht="15.75" customHeight="1" x14ac:dyDescent="0.25">
      <c r="A31" s="467" t="s">
        <v>74</v>
      </c>
      <c r="B31" s="468">
        <v>65.465999999999994</v>
      </c>
      <c r="C31" s="162">
        <v>-6.5519013360740033</v>
      </c>
      <c r="D31" s="143">
        <v>39.240931985621366</v>
      </c>
      <c r="E31" s="659">
        <v>47.169000000000004</v>
      </c>
      <c r="F31" s="659">
        <v>55.965000000000003</v>
      </c>
      <c r="G31" s="659">
        <v>63.178999999999995</v>
      </c>
      <c r="H31" s="657">
        <v>66.686999999999998</v>
      </c>
      <c r="I31" s="657">
        <v>62.406000000000006</v>
      </c>
      <c r="J31" s="468">
        <v>63.273000000000003</v>
      </c>
      <c r="K31" s="468">
        <v>70.055999999999997</v>
      </c>
      <c r="L31" s="468">
        <v>65.465999999999994</v>
      </c>
      <c r="M31" s="468">
        <v>68.452999999999989</v>
      </c>
      <c r="N31" s="162">
        <v>4.5626737543152096</v>
      </c>
      <c r="O31" s="143">
        <v>40.948063142795093</v>
      </c>
      <c r="P31" s="468">
        <v>71.820999999999998</v>
      </c>
      <c r="Q31" s="162">
        <v>4.9201642002542032</v>
      </c>
      <c r="R31" s="143">
        <v>42.906181223818756</v>
      </c>
      <c r="S31" s="468">
        <v>69.051000000000002</v>
      </c>
      <c r="T31" s="162">
        <v>-3.8568106821124686</v>
      </c>
      <c r="U31" s="143">
        <v>42.159641382645255</v>
      </c>
      <c r="V31" s="468">
        <v>65.951000000000008</v>
      </c>
      <c r="W31" s="162">
        <v>-4.4894353448900004</v>
      </c>
      <c r="X31" s="143">
        <v>39.399417411231681</v>
      </c>
    </row>
    <row r="32" spans="1:24" ht="15.75" customHeight="1" x14ac:dyDescent="0.25">
      <c r="A32" s="140"/>
      <c r="B32" s="140"/>
      <c r="C32" s="162"/>
      <c r="D32" s="143"/>
      <c r="E32" s="653"/>
      <c r="F32" s="653"/>
      <c r="G32" s="653"/>
      <c r="H32" s="660"/>
      <c r="I32" s="660"/>
      <c r="J32" s="140"/>
      <c r="K32" s="140"/>
      <c r="L32" s="140"/>
      <c r="M32" s="140"/>
      <c r="N32" s="162"/>
      <c r="O32" s="143"/>
      <c r="P32" s="140"/>
      <c r="Q32" s="162"/>
      <c r="R32" s="143"/>
      <c r="S32" s="140">
        <v>0</v>
      </c>
      <c r="T32" s="162"/>
      <c r="U32" s="143">
        <v>0</v>
      </c>
      <c r="V32" s="140">
        <v>0</v>
      </c>
      <c r="W32" s="162"/>
      <c r="X32" s="143"/>
    </row>
    <row r="33" spans="1:24" ht="15.75" customHeight="1" x14ac:dyDescent="0.25">
      <c r="A33" s="447" t="s">
        <v>75</v>
      </c>
      <c r="B33" s="469">
        <v>3965.0699999999993</v>
      </c>
      <c r="C33" s="170">
        <v>-10.490245189189576</v>
      </c>
      <c r="D33" s="470">
        <v>66.269853466653544</v>
      </c>
      <c r="E33" s="654">
        <v>2940.5830000000001</v>
      </c>
      <c r="F33" s="654">
        <v>3044.2690000000002</v>
      </c>
      <c r="G33" s="654">
        <v>3276.9789999999998</v>
      </c>
      <c r="H33" s="658">
        <v>3473.4</v>
      </c>
      <c r="I33" s="658">
        <v>3731.0769999999998</v>
      </c>
      <c r="J33" s="469">
        <v>3889.8750000000005</v>
      </c>
      <c r="K33" s="469">
        <v>4429.762999999999</v>
      </c>
      <c r="L33" s="469">
        <v>3965.0699999999993</v>
      </c>
      <c r="M33" s="469">
        <v>4147.6560000000009</v>
      </c>
      <c r="N33" s="170">
        <v>4.6048619570398923</v>
      </c>
      <c r="O33" s="470">
        <v>68.906292511901327</v>
      </c>
      <c r="P33" s="469">
        <v>4151.6119999999992</v>
      </c>
      <c r="Q33" s="170">
        <v>9.5379173200436859E-2</v>
      </c>
      <c r="R33" s="470">
        <v>68.64052976130256</v>
      </c>
      <c r="S33" s="469">
        <v>4273.3870000000006</v>
      </c>
      <c r="T33" s="170">
        <v>2.933197996344588</v>
      </c>
      <c r="U33" s="470">
        <v>71.949558986451336</v>
      </c>
      <c r="V33" s="469">
        <v>4188.4520000000002</v>
      </c>
      <c r="W33" s="170">
        <v>-1.9875335418954656</v>
      </c>
      <c r="X33" s="470">
        <v>69.24962259473844</v>
      </c>
    </row>
    <row r="34" spans="1:24" ht="102.6" customHeight="1" x14ac:dyDescent="0.25">
      <c r="A34" s="787" t="s">
        <v>224</v>
      </c>
      <c r="B34" s="787"/>
      <c r="C34" s="787"/>
      <c r="D34" s="787"/>
      <c r="E34" s="787"/>
      <c r="F34" s="787"/>
      <c r="G34" s="787"/>
      <c r="H34" s="787"/>
      <c r="I34" s="787"/>
      <c r="J34" s="787"/>
      <c r="K34" s="787"/>
      <c r="L34" s="787"/>
      <c r="M34" s="787"/>
      <c r="N34" s="787"/>
      <c r="O34" s="787"/>
      <c r="P34" s="787"/>
      <c r="Q34" s="787"/>
      <c r="R34" s="787"/>
      <c r="S34" s="787"/>
      <c r="T34" s="787"/>
      <c r="U34" s="787"/>
      <c r="V34" s="787"/>
      <c r="W34" s="787"/>
      <c r="X34" s="787"/>
    </row>
    <row r="35" spans="1:24" ht="72.599999999999994" customHeight="1" x14ac:dyDescent="0.25">
      <c r="A35" s="787" t="s">
        <v>78</v>
      </c>
      <c r="B35" s="787"/>
      <c r="C35" s="787"/>
      <c r="D35" s="787"/>
      <c r="E35" s="787"/>
      <c r="F35" s="787"/>
      <c r="G35" s="787"/>
      <c r="H35" s="787"/>
      <c r="I35" s="787"/>
      <c r="J35" s="787"/>
      <c r="K35" s="787"/>
      <c r="L35" s="787"/>
      <c r="M35" s="787"/>
      <c r="N35" s="787"/>
      <c r="O35" s="787"/>
      <c r="P35" s="787"/>
      <c r="Q35" s="787"/>
      <c r="R35" s="787"/>
      <c r="S35" s="787"/>
      <c r="T35" s="787"/>
      <c r="U35" s="787"/>
      <c r="V35" s="787"/>
      <c r="W35" s="787"/>
      <c r="X35" s="787"/>
    </row>
    <row r="37" spans="1:24" x14ac:dyDescent="0.25">
      <c r="A37" s="274"/>
    </row>
    <row r="39" spans="1:24" x14ac:dyDescent="0.25">
      <c r="A39" s="274"/>
    </row>
    <row r="45" spans="1:24" x14ac:dyDescent="0.25">
      <c r="A45" s="451"/>
    </row>
    <row r="49" spans="1:1" x14ac:dyDescent="0.25">
      <c r="A49" s="451"/>
    </row>
    <row r="50" spans="1:1" x14ac:dyDescent="0.25">
      <c r="A50" s="452"/>
    </row>
    <row r="51" spans="1:1" x14ac:dyDescent="0.25">
      <c r="A51" s="452"/>
    </row>
  </sheetData>
  <mergeCells count="15">
    <mergeCell ref="A35:X35"/>
    <mergeCell ref="L6:L10"/>
    <mergeCell ref="K6:K10"/>
    <mergeCell ref="J6:J10"/>
    <mergeCell ref="I6:I10"/>
    <mergeCell ref="S6:U6"/>
    <mergeCell ref="V6:X6"/>
    <mergeCell ref="A34:X34"/>
    <mergeCell ref="F6:F10"/>
    <mergeCell ref="E6:E10"/>
    <mergeCell ref="P6:R6"/>
    <mergeCell ref="H6:H10"/>
    <mergeCell ref="G6:G10"/>
    <mergeCell ref="B6:D6"/>
    <mergeCell ref="M6:O6"/>
  </mergeCells>
  <phoneticPr fontId="48" type="noConversion"/>
  <printOptions horizontalCentered="1" verticalCentered="1" gridLinesSet="0"/>
  <pageMargins left="0" right="0" top="0" bottom="0" header="0" footer="0"/>
  <pageSetup paperSize="9" scale="63"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85"/>
  <sheetViews>
    <sheetView showGridLines="0" view="pageBreakPreview" zoomScale="60" zoomScaleNormal="50" workbookViewId="0">
      <selection activeCell="A20" sqref="A20"/>
    </sheetView>
  </sheetViews>
  <sheetFormatPr defaultColWidth="12.5703125" defaultRowHeight="18.75" x14ac:dyDescent="0.3"/>
  <cols>
    <col min="1" max="1" width="63" style="3" customWidth="1"/>
    <col min="2" max="2" width="13.7109375" style="3" hidden="1" customWidth="1"/>
    <col min="3" max="4" width="11.140625" style="3" hidden="1" customWidth="1"/>
    <col min="5" max="5" width="13.5703125" style="3" hidden="1" customWidth="1"/>
    <col min="6" max="6" width="13.85546875" style="3" customWidth="1"/>
    <col min="7" max="7" width="9.5703125" style="3" customWidth="1"/>
    <col min="8" max="8" width="10.5703125" style="3" customWidth="1"/>
    <col min="9" max="9" width="11.28515625" style="3" customWidth="1"/>
    <col min="10" max="10" width="13.85546875" style="3" customWidth="1"/>
    <col min="11" max="11" width="10.7109375" style="3" customWidth="1"/>
    <col min="12" max="12" width="12.28515625" style="3" customWidth="1"/>
    <col min="13" max="13" width="12.85546875" style="3" customWidth="1"/>
    <col min="14" max="14" width="13.85546875" style="3" customWidth="1"/>
    <col min="15" max="15" width="9.5703125" style="3" customWidth="1"/>
    <col min="16" max="16" width="10.85546875" style="3" customWidth="1"/>
    <col min="17" max="17" width="21.140625" style="3" customWidth="1"/>
    <col min="18" max="18" width="15.5703125" style="3" customWidth="1"/>
    <col min="19" max="19" width="9.5703125" style="3" customWidth="1"/>
    <col min="20" max="20" width="11.28515625" style="3" customWidth="1"/>
    <col min="21" max="21" width="11.42578125" style="3" customWidth="1"/>
    <col min="22" max="22" width="13.85546875" style="3" customWidth="1"/>
    <col min="23" max="23" width="10.7109375" style="3" customWidth="1"/>
    <col min="24" max="24" width="10.5703125" style="3" customWidth="1"/>
    <col min="25" max="25" width="12.85546875" style="3" customWidth="1"/>
    <col min="26" max="26" width="13.85546875" style="3" customWidth="1"/>
    <col min="27" max="27" width="9.5703125" style="3" customWidth="1"/>
    <col min="28" max="28" width="10.5703125" style="3" customWidth="1"/>
    <col min="29" max="29" width="11.42578125" style="3" customWidth="1"/>
    <col min="30" max="30" width="13.85546875" style="3" customWidth="1"/>
    <col min="31" max="31" width="13.140625" style="3" customWidth="1"/>
    <col min="32" max="32" width="10.42578125" style="3" customWidth="1"/>
    <col min="33" max="33" width="11.28515625" style="3" customWidth="1"/>
    <col min="34" max="34" width="13.85546875" style="3" customWidth="1"/>
    <col min="35" max="35" width="11" style="3" customWidth="1"/>
    <col min="36" max="36" width="10.42578125" style="3" customWidth="1"/>
    <col min="37" max="37" width="13.7109375" style="3" customWidth="1"/>
    <col min="38" max="38" width="13.85546875" style="3" customWidth="1"/>
    <col min="39" max="39" width="11" style="3" customWidth="1"/>
    <col min="40" max="40" width="10.42578125" style="3" bestFit="1" customWidth="1"/>
    <col min="41" max="41" width="11.28515625" style="3" bestFit="1" customWidth="1"/>
    <col min="42" max="42" width="13.85546875" style="3" customWidth="1"/>
    <col min="43" max="43" width="11" style="3" customWidth="1"/>
    <col min="44" max="44" width="10.42578125" style="3" bestFit="1" customWidth="1"/>
    <col min="45" max="45" width="11.28515625" style="3" bestFit="1" customWidth="1"/>
    <col min="46" max="46" width="15.140625" style="3" customWidth="1"/>
    <col min="47" max="47" width="12.5703125" style="3"/>
    <col min="48" max="48" width="14.85546875" style="3" customWidth="1"/>
    <col min="49" max="49" width="12.5703125" style="3"/>
    <col min="50" max="50" width="15.140625" style="3" customWidth="1"/>
    <col min="51" max="51" width="12.5703125" style="3"/>
    <col min="52" max="52" width="15.28515625" style="3" bestFit="1" customWidth="1"/>
    <col min="53" max="53" width="12.5703125" style="3"/>
    <col min="54" max="54" width="16.7109375" style="3" bestFit="1" customWidth="1"/>
    <col min="55" max="16384" width="12.5703125" style="3"/>
  </cols>
  <sheetData>
    <row r="1" spans="1:53" ht="30.75" x14ac:dyDescent="0.45">
      <c r="A1" s="1">
        <f>+[1]SFda2001!A1</f>
        <v>41452.460407407409</v>
      </c>
      <c r="B1" s="1"/>
      <c r="C1" s="1"/>
      <c r="D1" s="1"/>
      <c r="E1" s="1"/>
      <c r="F1" s="2" t="s">
        <v>0</v>
      </c>
      <c r="R1" s="4"/>
      <c r="T1" s="5" t="s">
        <v>1</v>
      </c>
      <c r="V1" s="4"/>
      <c r="Z1" s="4"/>
      <c r="AD1" s="4"/>
      <c r="AH1" s="4"/>
      <c r="AL1" s="4"/>
      <c r="AP1" s="4"/>
    </row>
    <row r="2" spans="1:53" ht="30.75" x14ac:dyDescent="0.45">
      <c r="T2" s="6" t="str">
        <f>+[1]SFda2001!P2</f>
        <v>Analisi per enti, funzioni di spesa e fonti di finanziamento</v>
      </c>
    </row>
    <row r="3" spans="1:53" ht="30.75" x14ac:dyDescent="0.45">
      <c r="A3" s="7" t="s">
        <v>2</v>
      </c>
      <c r="T3" s="6" t="str">
        <f>+[1]SFda2001!P3</f>
        <v>Dal 2001</v>
      </c>
    </row>
    <row r="4" spans="1:53" x14ac:dyDescent="0.3">
      <c r="T4" s="8" t="str">
        <f>+[1]SFda2001!P4</f>
        <v>(miliardi di euro)</v>
      </c>
    </row>
    <row r="5" spans="1:53" ht="19.5" thickBot="1" x14ac:dyDescent="0.35">
      <c r="AZ5" s="3" t="s">
        <v>3</v>
      </c>
    </row>
    <row r="6" spans="1:53" x14ac:dyDescent="0.3">
      <c r="B6" s="706" t="s">
        <v>301</v>
      </c>
      <c r="C6" s="707"/>
      <c r="D6" s="707"/>
      <c r="E6" s="708"/>
      <c r="F6" s="706">
        <v>2001</v>
      </c>
      <c r="G6" s="707"/>
      <c r="H6" s="707"/>
      <c r="I6" s="708"/>
      <c r="J6" s="706">
        <v>2002</v>
      </c>
      <c r="K6" s="707" t="s">
        <v>4</v>
      </c>
      <c r="L6" s="707"/>
      <c r="M6" s="708"/>
      <c r="N6" s="703" t="s">
        <v>5</v>
      </c>
      <c r="O6" s="707">
        <v>2003</v>
      </c>
      <c r="P6" s="707"/>
      <c r="Q6" s="708"/>
      <c r="R6" s="703" t="s">
        <v>6</v>
      </c>
      <c r="S6" s="707" t="s">
        <v>6</v>
      </c>
      <c r="T6" s="707"/>
      <c r="U6" s="708"/>
      <c r="V6" s="703" t="s">
        <v>7</v>
      </c>
      <c r="W6" s="707" t="s">
        <v>6</v>
      </c>
      <c r="X6" s="707"/>
      <c r="Y6" s="708"/>
      <c r="Z6" s="703" t="s">
        <v>8</v>
      </c>
      <c r="AA6" s="707" t="s">
        <v>4</v>
      </c>
      <c r="AB6" s="707"/>
      <c r="AC6" s="708"/>
      <c r="AD6" s="703" t="s">
        <v>9</v>
      </c>
      <c r="AE6" s="707" t="s">
        <v>4</v>
      </c>
      <c r="AF6" s="707"/>
      <c r="AG6" s="708"/>
      <c r="AH6" s="703" t="s">
        <v>10</v>
      </c>
      <c r="AI6" s="707" t="s">
        <v>4</v>
      </c>
      <c r="AJ6" s="707"/>
      <c r="AK6" s="708"/>
      <c r="AL6" s="703" t="s">
        <v>11</v>
      </c>
      <c r="AM6" s="707" t="s">
        <v>4</v>
      </c>
      <c r="AN6" s="707"/>
      <c r="AO6" s="708"/>
      <c r="AP6" s="703" t="s">
        <v>12</v>
      </c>
      <c r="AQ6" s="704" t="s">
        <v>4</v>
      </c>
      <c r="AR6" s="704"/>
      <c r="AS6" s="705"/>
      <c r="AT6" s="703" t="s">
        <v>13</v>
      </c>
      <c r="AU6" s="704" t="s">
        <v>4</v>
      </c>
      <c r="AV6" s="704"/>
      <c r="AW6" s="705"/>
      <c r="AX6" s="703" t="s">
        <v>14</v>
      </c>
      <c r="AY6" s="704" t="s">
        <v>4</v>
      </c>
      <c r="AZ6" s="704"/>
      <c r="BA6" s="705"/>
    </row>
    <row r="7" spans="1:53" x14ac:dyDescent="0.3">
      <c r="B7" s="9"/>
      <c r="C7" s="10"/>
      <c r="D7" s="11" t="s">
        <v>15</v>
      </c>
      <c r="E7" s="12"/>
      <c r="F7" s="9"/>
      <c r="G7" s="10"/>
      <c r="H7" s="11" t="s">
        <v>15</v>
      </c>
      <c r="I7" s="12"/>
      <c r="J7" s="9"/>
      <c r="K7" s="10"/>
      <c r="L7" s="11" t="s">
        <v>15</v>
      </c>
      <c r="M7" s="12"/>
      <c r="N7" s="9"/>
      <c r="O7" s="10"/>
      <c r="P7" s="11" t="s">
        <v>15</v>
      </c>
      <c r="Q7" s="12"/>
      <c r="R7" s="9"/>
      <c r="S7" s="10"/>
      <c r="T7" s="11" t="s">
        <v>15</v>
      </c>
      <c r="U7" s="12"/>
      <c r="V7" s="9"/>
      <c r="W7" s="10"/>
      <c r="X7" s="11" t="s">
        <v>15</v>
      </c>
      <c r="Y7" s="12"/>
      <c r="Z7" s="9"/>
      <c r="AA7" s="10"/>
      <c r="AB7" s="11" t="s">
        <v>15</v>
      </c>
      <c r="AC7" s="12"/>
      <c r="AD7" s="9"/>
      <c r="AE7" s="10"/>
      <c r="AF7" s="11" t="s">
        <v>15</v>
      </c>
      <c r="AG7" s="12"/>
      <c r="AH7" s="9"/>
      <c r="AI7" s="10"/>
      <c r="AJ7" s="11" t="s">
        <v>15</v>
      </c>
      <c r="AK7" s="12"/>
      <c r="AL7" s="9"/>
      <c r="AM7" s="10"/>
      <c r="AN7" s="11" t="s">
        <v>15</v>
      </c>
      <c r="AO7" s="12"/>
      <c r="AP7" s="9"/>
      <c r="AQ7" s="10"/>
      <c r="AR7" s="11" t="s">
        <v>15</v>
      </c>
      <c r="AS7" s="12"/>
      <c r="AT7" s="9"/>
      <c r="AU7" s="10"/>
      <c r="AV7" s="11" t="s">
        <v>15</v>
      </c>
      <c r="AW7" s="12"/>
      <c r="AX7" s="9"/>
      <c r="AY7" s="10"/>
      <c r="AZ7" s="11" t="s">
        <v>15</v>
      </c>
      <c r="BA7" s="12"/>
    </row>
    <row r="8" spans="1:53" ht="18.75" customHeight="1" x14ac:dyDescent="0.3">
      <c r="B8" s="9"/>
      <c r="C8" s="709" t="s">
        <v>16</v>
      </c>
      <c r="D8" s="11" t="s">
        <v>17</v>
      </c>
      <c r="E8" s="11" t="s">
        <v>18</v>
      </c>
      <c r="F8" s="9"/>
      <c r="G8" s="709" t="s">
        <v>16</v>
      </c>
      <c r="H8" s="11" t="s">
        <v>17</v>
      </c>
      <c r="I8" s="11" t="s">
        <v>18</v>
      </c>
      <c r="J8" s="9"/>
      <c r="K8" s="709" t="s">
        <v>16</v>
      </c>
      <c r="L8" s="11" t="s">
        <v>17</v>
      </c>
      <c r="M8" s="11" t="s">
        <v>18</v>
      </c>
      <c r="N8" s="9"/>
      <c r="O8" s="709" t="s">
        <v>16</v>
      </c>
      <c r="P8" s="11" t="s">
        <v>17</v>
      </c>
      <c r="Q8" s="11" t="s">
        <v>18</v>
      </c>
      <c r="R8" s="9"/>
      <c r="S8" s="709" t="s">
        <v>16</v>
      </c>
      <c r="T8" s="11" t="s">
        <v>17</v>
      </c>
      <c r="U8" s="11" t="s">
        <v>18</v>
      </c>
      <c r="V8" s="9"/>
      <c r="W8" s="709" t="s">
        <v>16</v>
      </c>
      <c r="X8" s="11" t="s">
        <v>17</v>
      </c>
      <c r="Y8" s="13" t="s">
        <v>18</v>
      </c>
      <c r="Z8" s="9"/>
      <c r="AA8" s="709" t="s">
        <v>16</v>
      </c>
      <c r="AB8" s="11" t="s">
        <v>17</v>
      </c>
      <c r="AC8" s="13" t="s">
        <v>18</v>
      </c>
      <c r="AD8" s="9"/>
      <c r="AE8" s="709" t="s">
        <v>16</v>
      </c>
      <c r="AF8" s="11" t="s">
        <v>17</v>
      </c>
      <c r="AG8" s="13" t="s">
        <v>18</v>
      </c>
      <c r="AH8" s="9"/>
      <c r="AI8" s="709" t="s">
        <v>16</v>
      </c>
      <c r="AJ8" s="11" t="s">
        <v>17</v>
      </c>
      <c r="AK8" s="13" t="s">
        <v>18</v>
      </c>
      <c r="AL8" s="9"/>
      <c r="AM8" s="709" t="s">
        <v>16</v>
      </c>
      <c r="AN8" s="11" t="s">
        <v>17</v>
      </c>
      <c r="AO8" s="13" t="s">
        <v>18</v>
      </c>
      <c r="AP8" s="9"/>
      <c r="AQ8" s="709" t="s">
        <v>16</v>
      </c>
      <c r="AR8" s="11" t="s">
        <v>17</v>
      </c>
      <c r="AS8" s="13" t="s">
        <v>18</v>
      </c>
      <c r="AT8" s="9"/>
      <c r="AU8" s="709" t="s">
        <v>16</v>
      </c>
      <c r="AV8" s="11" t="s">
        <v>17</v>
      </c>
      <c r="AW8" s="13" t="s">
        <v>18</v>
      </c>
      <c r="AX8" s="9"/>
      <c r="AY8" s="709" t="s">
        <v>16</v>
      </c>
      <c r="AZ8" s="11" t="s">
        <v>17</v>
      </c>
      <c r="BA8" s="13" t="s">
        <v>18</v>
      </c>
    </row>
    <row r="9" spans="1:53" x14ac:dyDescent="0.3">
      <c r="B9" s="14"/>
      <c r="C9" s="709">
        <v>0</v>
      </c>
      <c r="D9" s="11" t="s">
        <v>19</v>
      </c>
      <c r="E9" s="11" t="s">
        <v>20</v>
      </c>
      <c r="F9" s="14"/>
      <c r="G9" s="709">
        <v>0</v>
      </c>
      <c r="H9" s="11" t="s">
        <v>19</v>
      </c>
      <c r="I9" s="11" t="s">
        <v>20</v>
      </c>
      <c r="J9" s="14"/>
      <c r="K9" s="709"/>
      <c r="L9" s="11" t="s">
        <v>19</v>
      </c>
      <c r="M9" s="11" t="s">
        <v>20</v>
      </c>
      <c r="N9" s="14"/>
      <c r="O9" s="709"/>
      <c r="P9" s="11" t="s">
        <v>19</v>
      </c>
      <c r="Q9" s="11" t="s">
        <v>20</v>
      </c>
      <c r="R9" s="14"/>
      <c r="S9" s="709"/>
      <c r="T9" s="11" t="s">
        <v>19</v>
      </c>
      <c r="U9" s="11" t="s">
        <v>20</v>
      </c>
      <c r="V9" s="14"/>
      <c r="W9" s="709"/>
      <c r="X9" s="11" t="s">
        <v>19</v>
      </c>
      <c r="Y9" s="13" t="s">
        <v>20</v>
      </c>
      <c r="Z9" s="14"/>
      <c r="AA9" s="709"/>
      <c r="AB9" s="11" t="s">
        <v>19</v>
      </c>
      <c r="AC9" s="13" t="s">
        <v>20</v>
      </c>
      <c r="AD9" s="14"/>
      <c r="AE9" s="709"/>
      <c r="AF9" s="11" t="s">
        <v>19</v>
      </c>
      <c r="AG9" s="13" t="s">
        <v>20</v>
      </c>
      <c r="AH9" s="14"/>
      <c r="AI9" s="709"/>
      <c r="AJ9" s="11" t="s">
        <v>19</v>
      </c>
      <c r="AK9" s="13" t="s">
        <v>20</v>
      </c>
      <c r="AL9" s="14"/>
      <c r="AM9" s="709"/>
      <c r="AN9" s="11" t="s">
        <v>19</v>
      </c>
      <c r="AO9" s="13" t="s">
        <v>20</v>
      </c>
      <c r="AP9" s="14"/>
      <c r="AQ9" s="709"/>
      <c r="AR9" s="11" t="s">
        <v>19</v>
      </c>
      <c r="AS9" s="13" t="s">
        <v>20</v>
      </c>
      <c r="AT9" s="14"/>
      <c r="AU9" s="709"/>
      <c r="AV9" s="11" t="s">
        <v>19</v>
      </c>
      <c r="AW9" s="13" t="s">
        <v>20</v>
      </c>
      <c r="AX9" s="14"/>
      <c r="AY9" s="709"/>
      <c r="AZ9" s="11" t="s">
        <v>19</v>
      </c>
      <c r="BA9" s="13" t="s">
        <v>20</v>
      </c>
    </row>
    <row r="10" spans="1:53" ht="19.5" thickBot="1" x14ac:dyDescent="0.35">
      <c r="B10" s="9"/>
      <c r="C10" s="11" t="s">
        <v>21</v>
      </c>
      <c r="D10" s="11" t="s">
        <v>21</v>
      </c>
      <c r="E10" s="13"/>
      <c r="F10" s="9"/>
      <c r="G10" s="11" t="s">
        <v>21</v>
      </c>
      <c r="H10" s="11" t="s">
        <v>21</v>
      </c>
      <c r="I10" s="13"/>
      <c r="J10" s="9"/>
      <c r="K10" s="11" t="s">
        <v>21</v>
      </c>
      <c r="L10" s="11" t="s">
        <v>21</v>
      </c>
      <c r="M10" s="13"/>
      <c r="N10" s="9"/>
      <c r="O10" s="11" t="s">
        <v>21</v>
      </c>
      <c r="P10" s="11" t="s">
        <v>21</v>
      </c>
      <c r="Q10" s="13"/>
      <c r="R10" s="9"/>
      <c r="S10" s="11" t="s">
        <v>21</v>
      </c>
      <c r="T10" s="11" t="s">
        <v>21</v>
      </c>
      <c r="U10" s="13"/>
      <c r="V10" s="15"/>
      <c r="W10" s="16" t="s">
        <v>21</v>
      </c>
      <c r="X10" s="16" t="s">
        <v>21</v>
      </c>
      <c r="Y10" s="17"/>
      <c r="Z10" s="15"/>
      <c r="AA10" s="16" t="s">
        <v>21</v>
      </c>
      <c r="AB10" s="16" t="s">
        <v>21</v>
      </c>
      <c r="AC10" s="17"/>
      <c r="AD10" s="15"/>
      <c r="AE10" s="16" t="s">
        <v>21</v>
      </c>
      <c r="AF10" s="16" t="s">
        <v>21</v>
      </c>
      <c r="AG10" s="17"/>
      <c r="AH10" s="15"/>
      <c r="AI10" s="16" t="s">
        <v>21</v>
      </c>
      <c r="AJ10" s="16" t="s">
        <v>21</v>
      </c>
      <c r="AK10" s="17"/>
      <c r="AL10" s="15"/>
      <c r="AM10" s="16" t="s">
        <v>21</v>
      </c>
      <c r="AN10" s="16" t="s">
        <v>21</v>
      </c>
      <c r="AO10" s="17"/>
      <c r="AP10" s="15"/>
      <c r="AQ10" s="16" t="s">
        <v>21</v>
      </c>
      <c r="AR10" s="16" t="s">
        <v>21</v>
      </c>
      <c r="AS10" s="17"/>
      <c r="AT10" s="15"/>
      <c r="AU10" s="16" t="s">
        <v>21</v>
      </c>
      <c r="AV10" s="16" t="s">
        <v>21</v>
      </c>
      <c r="AW10" s="17"/>
      <c r="AX10" s="15"/>
      <c r="AY10" s="16" t="s">
        <v>21</v>
      </c>
      <c r="AZ10" s="16" t="s">
        <v>21</v>
      </c>
      <c r="BA10" s="17"/>
    </row>
    <row r="11" spans="1:53" s="24" customFormat="1" ht="35.25" customHeight="1" thickBot="1" x14ac:dyDescent="0.35">
      <c r="A11" s="18" t="s">
        <v>22</v>
      </c>
      <c r="B11" s="20">
        <f>+'[4]SFda93 (2)'!B13</f>
        <v>70.172954677808363</v>
      </c>
      <c r="C11" s="629">
        <f>+'[4]SFda93 (2)'!C13</f>
        <v>100</v>
      </c>
      <c r="D11" s="629">
        <f>+'[4]SFda93 (2)'!D13</f>
        <v>11.148781609922031</v>
      </c>
      <c r="E11" s="630">
        <f>+'[4]SFda93 (2)'!E13</f>
        <v>1214.8645214371686</v>
      </c>
      <c r="F11" s="20">
        <f>+[5]SFda2001Tesoro!B11</f>
        <v>75.999474570269939</v>
      </c>
      <c r="G11" s="21">
        <f>+[5]SFda2001Tesoro!C11</f>
        <v>100</v>
      </c>
      <c r="H11" s="22">
        <f>+[5]SFda2001Tesoro!D11</f>
        <v>9.095148198365294</v>
      </c>
      <c r="I11" s="23">
        <f>+[5]SFda2001Tesoro!E11</f>
        <v>1313.8692385466579</v>
      </c>
      <c r="J11" s="20">
        <f>+[6]SFda2001Tesoro!B11</f>
        <v>79.548500968794357</v>
      </c>
      <c r="K11" s="21">
        <f>+[6]SFda2001Tesoro!C11</f>
        <v>100</v>
      </c>
      <c r="L11" s="22">
        <f>+[6]SFda2001Tesoro!D11</f>
        <v>4.6698038619240059</v>
      </c>
      <c r="M11" s="23">
        <f>+[6]SFda2001Tesoro!E11</f>
        <v>1381.4689299402721</v>
      </c>
      <c r="N11" s="20">
        <f>+[7]SFda2001Tesoro!B11</f>
        <v>82.290227964194997</v>
      </c>
      <c r="O11" s="21">
        <f>+[7]SFda2001Tesoro!C11</f>
        <v>100</v>
      </c>
      <c r="P11" s="22">
        <f>+[7]SFda2001Tesoro!D11</f>
        <v>3.4466105105816851</v>
      </c>
      <c r="Q11" s="23">
        <f>+[7]SFda2001Tesoro!E11</f>
        <v>1428.5341194628788</v>
      </c>
      <c r="R11" s="20">
        <f>+[8]SFda2001Tesoro!B11</f>
        <v>90.528003854634974</v>
      </c>
      <c r="S11" s="21">
        <f>+[8]SFda2001Tesoro!C11</f>
        <v>100</v>
      </c>
      <c r="T11" s="22">
        <f>+[8]SFda2001Tesoro!D11</f>
        <v>10.010636857178577</v>
      </c>
      <c r="U11" s="23">
        <f>+[8]SFda2001Tesoro!E11</f>
        <v>1556.1239995801479</v>
      </c>
      <c r="V11" s="20">
        <v>96.796505299260019</v>
      </c>
      <c r="W11" s="21">
        <v>100</v>
      </c>
      <c r="X11" s="22">
        <v>6.9243782892757357</v>
      </c>
      <c r="Y11" s="23">
        <v>1651.6188231770552</v>
      </c>
      <c r="Z11" s="20">
        <v>99.61464471294002</v>
      </c>
      <c r="AA11" s="21">
        <v>100</v>
      </c>
      <c r="AB11" s="22">
        <v>2.9114061555913886</v>
      </c>
      <c r="AC11" s="23">
        <v>1690.0594023335511</v>
      </c>
      <c r="AD11" s="20">
        <v>103.80474677469999</v>
      </c>
      <c r="AE11" s="21">
        <v>100</v>
      </c>
      <c r="AF11" s="22">
        <v>4.2063113047630791</v>
      </c>
      <c r="AG11" s="23">
        <v>1748.2817857949169</v>
      </c>
      <c r="AH11" s="20">
        <v>107.14110622564</v>
      </c>
      <c r="AI11" s="21">
        <v>100</v>
      </c>
      <c r="AJ11" s="22">
        <v>3.214072144678811</v>
      </c>
      <c r="AK11" s="23">
        <v>1790.6935841809416</v>
      </c>
      <c r="AL11" s="20">
        <v>110.21005974934501</v>
      </c>
      <c r="AM11" s="21">
        <v>100</v>
      </c>
      <c r="AN11" s="22">
        <v>2.8644034319020051</v>
      </c>
      <c r="AO11" s="23">
        <v>1830.9538242425333</v>
      </c>
      <c r="AP11" s="20">
        <v>111.33079078199999</v>
      </c>
      <c r="AQ11" s="21">
        <v>100</v>
      </c>
      <c r="AR11" s="22">
        <v>1.0169044778706309</v>
      </c>
      <c r="AS11" s="23">
        <v>1840.6836809463939</v>
      </c>
      <c r="AT11" s="20">
        <v>112.80910062808181</v>
      </c>
      <c r="AU11" s="21">
        <v>100</v>
      </c>
      <c r="AV11" s="22">
        <v>1.3278535396164881</v>
      </c>
      <c r="AW11" s="23">
        <v>1899.3283406929197</v>
      </c>
      <c r="AX11" s="20">
        <v>113.68334739658594</v>
      </c>
      <c r="AY11" s="21">
        <v>100</v>
      </c>
      <c r="AZ11" s="22">
        <v>0.77497893666081419</v>
      </c>
      <c r="BA11" s="23">
        <v>1914.0477352713194</v>
      </c>
    </row>
    <row r="12" spans="1:53" s="30" customFormat="1" ht="24.75" customHeight="1" thickBot="1" x14ac:dyDescent="0.3">
      <c r="A12" s="25" t="s">
        <v>23</v>
      </c>
      <c r="B12" s="20">
        <f>+'[4]SFda93 (2)'!B15</f>
        <v>1166.548</v>
      </c>
      <c r="C12" s="629">
        <f>+'[4]SFda93 (2)'!C15</f>
        <v>6.0154365425004688</v>
      </c>
      <c r="D12" s="629">
        <f>+'[4]SFda93 (2)'!D15</f>
        <v>5.2846856571425418</v>
      </c>
      <c r="E12" s="630">
        <f>+'[4]SFda93 (2)'!E15</f>
        <v>20195.783179722141</v>
      </c>
      <c r="F12" s="27">
        <f>+[5]SFda2001Tesoro!B12</f>
        <v>1218.5350000000001</v>
      </c>
      <c r="G12" s="28">
        <f>+[5]SFda2001Tesoro!C12</f>
        <v>6.2369545864722751</v>
      </c>
      <c r="H12" s="28">
        <f>+[5]SFda2001Tesoro!D12</f>
        <v>4.4564818592976954</v>
      </c>
      <c r="I12" s="29">
        <f>+[5]SFda2001Tesoro!E12</f>
        <v>21065.877910934159</v>
      </c>
      <c r="J12" s="27">
        <f>+[6]SFda2001Tesoro!B12</f>
        <v>1295.2260000000001</v>
      </c>
      <c r="K12" s="28">
        <f>+[6]SFda2001Tesoro!C12</f>
        <v>6.1416695595050097</v>
      </c>
      <c r="L12" s="28">
        <f>+[6]SFda2001Tesoro!D12</f>
        <v>3.7302746650777645</v>
      </c>
      <c r="M12" s="29">
        <f>+[6]SFda2001Tesoro!E12</f>
        <v>22493.377681029331</v>
      </c>
      <c r="N12" s="27">
        <f>+[7]SFda2001Tesoro!B12</f>
        <v>1335.354</v>
      </c>
      <c r="O12" s="28">
        <f>+[7]SFda2001Tesoro!C12</f>
        <v>6.1624279377749263</v>
      </c>
      <c r="P12" s="28">
        <f>+[7]SFda2001Tesoro!D12</f>
        <v>3.0981465782805415</v>
      </c>
      <c r="Q12" s="29">
        <f>+[7]SFda2001Tesoro!E12</f>
        <v>23181.352121071308</v>
      </c>
      <c r="R12" s="27">
        <f>+[8]SFda2001Tesoro!B12</f>
        <v>1391.53</v>
      </c>
      <c r="S12" s="28">
        <f>+[8]SFda2001Tesoro!C12</f>
        <v>6.5056451427303026</v>
      </c>
      <c r="T12" s="28">
        <f>+[8]SFda2001Tesoro!D12</f>
        <v>4.2068245573832801</v>
      </c>
      <c r="U12" s="29">
        <f>+[8]SFda2001Tesoro!E12</f>
        <v>23919.595450407101</v>
      </c>
      <c r="V12" s="27">
        <v>1428.375</v>
      </c>
      <c r="W12" s="28">
        <v>6.7766871654334482</v>
      </c>
      <c r="X12" s="28">
        <v>2.6478049341372465</v>
      </c>
      <c r="Y12" s="29">
        <v>24372.068281410997</v>
      </c>
      <c r="Z12" s="27">
        <v>1479.981</v>
      </c>
      <c r="AA12" s="28">
        <v>6.7308056463522181</v>
      </c>
      <c r="AB12" s="28">
        <v>3.6129167760567071</v>
      </c>
      <c r="AC12" s="29">
        <v>25109.318128201852</v>
      </c>
      <c r="AD12" s="27">
        <v>1546.1769999999999</v>
      </c>
      <c r="AE12" s="28">
        <v>6.7136393035661506</v>
      </c>
      <c r="AF12" s="28">
        <v>4.472760123271847</v>
      </c>
      <c r="AG12" s="29">
        <v>26040.746408081002</v>
      </c>
      <c r="AH12" s="27">
        <v>1575.144</v>
      </c>
      <c r="AI12" s="28">
        <v>6.8019880230404324</v>
      </c>
      <c r="AJ12" s="28">
        <v>1.8734595068999282</v>
      </c>
      <c r="AK12" s="29">
        <v>26326.032596871821</v>
      </c>
      <c r="AL12" s="27">
        <v>1519.6949999999999</v>
      </c>
      <c r="AM12" s="28">
        <v>7.2521170201484519</v>
      </c>
      <c r="AN12" s="28">
        <v>-3.5202495771815197</v>
      </c>
      <c r="AO12" s="29">
        <v>25247.163264955885</v>
      </c>
      <c r="AP12" s="27">
        <v>1551.886</v>
      </c>
      <c r="AQ12" s="28">
        <v>7.1739026437508944</v>
      </c>
      <c r="AR12" s="28">
        <v>2.1182539917549268</v>
      </c>
      <c r="AS12" s="29">
        <v>25658.052141950837</v>
      </c>
      <c r="AT12" s="27">
        <v>1578.4970000000001</v>
      </c>
      <c r="AU12" s="28">
        <v>7.1466148258806834</v>
      </c>
      <c r="AV12" s="28">
        <v>1.7147522433993285</v>
      </c>
      <c r="AW12" s="29">
        <v>26576.615460157587</v>
      </c>
      <c r="AX12" s="27">
        <v>1565.9159999999999</v>
      </c>
      <c r="AY12" s="28">
        <v>7.2598624317387364</v>
      </c>
      <c r="AZ12" s="28">
        <v>-0.79702400448021948</v>
      </c>
      <c r="BA12" s="29">
        <v>26364.793455361731</v>
      </c>
    </row>
    <row r="13" spans="1:53" ht="24.75" customHeight="1" thickBot="1" x14ac:dyDescent="0.35">
      <c r="A13" s="31"/>
      <c r="B13" s="20"/>
      <c r="C13" s="629"/>
      <c r="D13" s="629"/>
      <c r="E13" s="630"/>
      <c r="F13" s="32"/>
      <c r="G13" s="33"/>
      <c r="H13" s="34"/>
      <c r="I13" s="626"/>
      <c r="J13" s="32"/>
      <c r="K13" s="33"/>
      <c r="L13" s="34"/>
      <c r="M13" s="626">
        <f>+[6]SFda2001Tesoro!E13</f>
        <v>0</v>
      </c>
      <c r="N13" s="32"/>
      <c r="O13" s="33"/>
      <c r="P13" s="34"/>
      <c r="Q13" s="626"/>
      <c r="R13" s="32">
        <f>+[8]SFda2001Tesoro!B13</f>
        <v>0</v>
      </c>
      <c r="S13" s="33">
        <f>+[8]SFda2001Tesoro!C13</f>
        <v>0</v>
      </c>
      <c r="T13" s="34">
        <f>+[8]SFda2001Tesoro!D13</f>
        <v>0</v>
      </c>
      <c r="U13" s="626">
        <f>+[8]SFda2001Tesoro!E13</f>
        <v>0</v>
      </c>
      <c r="V13" s="32"/>
      <c r="W13" s="33"/>
      <c r="X13" s="34"/>
      <c r="Y13" s="626"/>
      <c r="Z13" s="32"/>
      <c r="AA13" s="33"/>
      <c r="AB13" s="34"/>
      <c r="AC13" s="626"/>
      <c r="AD13" s="32"/>
      <c r="AE13" s="33"/>
      <c r="AF13" s="34"/>
      <c r="AG13" s="626"/>
      <c r="AH13" s="32"/>
      <c r="AI13" s="33"/>
      <c r="AJ13" s="34"/>
      <c r="AK13" s="626"/>
      <c r="AL13" s="32"/>
      <c r="AM13" s="33"/>
      <c r="AN13" s="34"/>
      <c r="AO13" s="626"/>
      <c r="AP13" s="32"/>
      <c r="AQ13" s="33"/>
      <c r="AR13" s="34"/>
      <c r="AS13" s="626"/>
      <c r="AT13" s="32"/>
      <c r="AU13" s="33"/>
      <c r="AV13" s="34"/>
      <c r="AW13" s="626"/>
      <c r="AX13" s="32"/>
      <c r="AY13" s="33"/>
      <c r="AZ13" s="34"/>
      <c r="BA13" s="626"/>
    </row>
    <row r="14" spans="1:53" ht="24.75" customHeight="1" thickBot="1" x14ac:dyDescent="0.35">
      <c r="A14" s="35" t="str">
        <f>+[1]SFda2001!A14</f>
        <v>- REGIONI e PP.AA</v>
      </c>
      <c r="B14" s="20">
        <f>+'[4]SFda93 (2)'!B17</f>
        <v>69.663477717467089</v>
      </c>
      <c r="C14" s="629">
        <f>+'[4]SFda93 (2)'!C17</f>
        <v>100</v>
      </c>
      <c r="D14" s="629">
        <f>+'[4]SFda93 (2)'!D17</f>
        <v>11.183584428019101</v>
      </c>
      <c r="E14" s="630">
        <f>+'[4]SFda93 (2)'!E17</f>
        <v>1206.0442360943314</v>
      </c>
      <c r="F14" s="37">
        <f>+[5]SFda2001Tesoro!B14</f>
        <v>75.601448891000004</v>
      </c>
      <c r="G14" s="38">
        <f>+[5]SFda2001Tesoro!C14</f>
        <v>100</v>
      </c>
      <c r="H14" s="39">
        <f>+[5]SFda2001Tesoro!D14</f>
        <v>8.5237937698365247</v>
      </c>
      <c r="I14" s="627">
        <f>+[5]SFda2001Tesoro!E14</f>
        <v>1306.9882212882969</v>
      </c>
      <c r="J14" s="37">
        <f>+[6]SFda2001Tesoro!B14</f>
        <v>79.142901303000002</v>
      </c>
      <c r="K14" s="38">
        <f>+[6]SFda2001Tesoro!C14</f>
        <v>100</v>
      </c>
      <c r="L14" s="39">
        <f>+[6]SFda2001Tesoro!D14</f>
        <v>4.6843710854086433</v>
      </c>
      <c r="M14" s="627">
        <f>+[6]SFda2001Tesoro!E14</f>
        <v>1374.4251349037213</v>
      </c>
      <c r="N14" s="37">
        <f>+[7]SFda2001Tesoro!B14</f>
        <v>81.863674903000017</v>
      </c>
      <c r="O14" s="38">
        <f>+[7]SFda2001Tesoro!C14</f>
        <v>100</v>
      </c>
      <c r="P14" s="39">
        <f>+[7]SFda2001Tesoro!D14</f>
        <v>3.4377986593939558</v>
      </c>
      <c r="Q14" s="627">
        <f>+[7]SFda2001Tesoro!E14</f>
        <v>1421.1292839586743</v>
      </c>
      <c r="R14" s="37">
        <f>+[8]SFda2001Tesoro!B14</f>
        <v>90.078670906639999</v>
      </c>
      <c r="S14" s="38">
        <f>+[8]SFda2001Tesoro!C14</f>
        <v>100</v>
      </c>
      <c r="T14" s="39">
        <f>+[8]SFda2001Tesoro!D14</f>
        <v>10.034970960409366</v>
      </c>
      <c r="U14" s="627">
        <f>+[8]SFda2001Tesoro!E14</f>
        <v>1548.4002262237857</v>
      </c>
      <c r="V14" s="37">
        <v>96.337393827080021</v>
      </c>
      <c r="W14" s="38">
        <v>100</v>
      </c>
      <c r="X14" s="39">
        <v>6.9480631290916071</v>
      </c>
      <c r="Y14" s="627">
        <v>1643.7850987358197</v>
      </c>
      <c r="Z14" s="37">
        <v>99.13013471294002</v>
      </c>
      <c r="AA14" s="38">
        <v>100</v>
      </c>
      <c r="AB14" s="39">
        <v>2.8989167912023914</v>
      </c>
      <c r="AC14" s="627">
        <v>1681.839218610723</v>
      </c>
      <c r="AD14" s="37">
        <v>103.28773677469999</v>
      </c>
      <c r="AE14" s="38">
        <v>100</v>
      </c>
      <c r="AF14" s="39">
        <v>4.1940849508572882</v>
      </c>
      <c r="AG14" s="627">
        <v>1739.5742922153061</v>
      </c>
      <c r="AH14" s="37">
        <v>106.59559622564001</v>
      </c>
      <c r="AI14" s="38">
        <v>100</v>
      </c>
      <c r="AJ14" s="39">
        <v>3.20256746273316</v>
      </c>
      <c r="AK14" s="627">
        <v>1781.576250120107</v>
      </c>
      <c r="AL14" s="37">
        <v>109.60405974934501</v>
      </c>
      <c r="AM14" s="38">
        <v>100</v>
      </c>
      <c r="AN14" s="39">
        <v>2.8223150207225558</v>
      </c>
      <c r="AO14" s="627">
        <v>1820.8861587316489</v>
      </c>
      <c r="AP14" s="37">
        <v>110.76828078199999</v>
      </c>
      <c r="AQ14" s="38">
        <v>100</v>
      </c>
      <c r="AR14" s="39">
        <v>1.0622061220336649</v>
      </c>
      <c r="AS14" s="627">
        <v>1831.3834418113229</v>
      </c>
      <c r="AT14" s="37">
        <v>112.1685872777993</v>
      </c>
      <c r="AU14" s="38">
        <v>100</v>
      </c>
      <c r="AV14" s="39">
        <v>1.264176428408434</v>
      </c>
      <c r="AW14" s="627">
        <v>1888.5442359353212</v>
      </c>
      <c r="AX14" s="37">
        <v>113.03641401308595</v>
      </c>
      <c r="AY14" s="38">
        <v>100</v>
      </c>
      <c r="AZ14" s="39">
        <v>0.77368072144597999</v>
      </c>
      <c r="BA14" s="627">
        <v>1903.1555386047321</v>
      </c>
    </row>
    <row r="15" spans="1:53" ht="19.5" thickBot="1" x14ac:dyDescent="0.35">
      <c r="A15" s="41" t="str">
        <f>+[1]SFda2001!A15</f>
        <v>Personale</v>
      </c>
      <c r="B15" s="20">
        <f>+'[4]SFda93 (2)'!B18</f>
        <v>25.61856610906537</v>
      </c>
      <c r="C15" s="629">
        <f>+'[4]SFda93 (2)'!C18</f>
        <v>36.774744742095891</v>
      </c>
      <c r="D15" s="629">
        <f>+'[4]SFda93 (2)'!D18</f>
        <v>9.2385358190675859</v>
      </c>
      <c r="E15" s="630">
        <f>+'[4]SFda93 (2)'!E18</f>
        <v>443.51968930045064</v>
      </c>
      <c r="F15" s="43">
        <f>+[5]SFda2001Tesoro!B15</f>
        <v>26.887987999999989</v>
      </c>
      <c r="G15" s="33">
        <f>+[5]SFda2001Tesoro!C15</f>
        <v>35.565440073465147</v>
      </c>
      <c r="H15" s="34">
        <f>+[5]SFda2001Tesoro!D15</f>
        <v>4.9550856419142946</v>
      </c>
      <c r="I15" s="626">
        <f>+[5]SFda2001Tesoro!E15</f>
        <v>464.83611260953728</v>
      </c>
      <c r="J15" s="43">
        <f>+[6]SFda2001Tesoro!B15</f>
        <v>27.618171000000004</v>
      </c>
      <c r="K15" s="33">
        <f>+[6]SFda2001Tesoro!C15</f>
        <v>34.896586485076334</v>
      </c>
      <c r="L15" s="34">
        <f>+[6]SFda2001Tesoro!D15</f>
        <v>2.7156475969864862</v>
      </c>
      <c r="M15" s="626">
        <f>+[6]SFda2001Tesoro!E15</f>
        <v>479.62745587430425</v>
      </c>
      <c r="N15" s="43">
        <f>+[7]SFda2001Tesoro!B15</f>
        <v>27.945426999999992</v>
      </c>
      <c r="O15" s="33">
        <f>+[7]SFda2001Tesoro!C15</f>
        <v>34.13654106429064</v>
      </c>
      <c r="P15" s="34">
        <f>+[7]SFda2001Tesoro!D15</f>
        <v>1.1849300230633943</v>
      </c>
      <c r="Q15" s="626">
        <f>+[7]SFda2001Tesoro!E15</f>
        <v>485.12438159521236</v>
      </c>
      <c r="R15" s="43">
        <f>+[8]SFda2001Tesoro!B15</f>
        <v>29.505369999999999</v>
      </c>
      <c r="S15" s="33">
        <f>+[8]SFda2001Tesoro!C15</f>
        <v>32.755112506688924</v>
      </c>
      <c r="T15" s="34">
        <f>+[8]SFda2001Tesoro!D15</f>
        <v>5.5821047214630433</v>
      </c>
      <c r="U15" s="626">
        <f>+[8]SFda2001Tesoro!E15</f>
        <v>507.18023615342685</v>
      </c>
      <c r="V15" s="43">
        <v>31.758597000000002</v>
      </c>
      <c r="W15" s="33">
        <v>32.966012197719216</v>
      </c>
      <c r="X15" s="34">
        <v>7.636667494764521</v>
      </c>
      <c r="Y15" s="626">
        <v>541.89039615354113</v>
      </c>
      <c r="Z15" s="43">
        <v>33.414749</v>
      </c>
      <c r="AA15" s="33">
        <v>33.707962867963481</v>
      </c>
      <c r="AB15" s="34">
        <v>5.2148147476413982</v>
      </c>
      <c r="AC15" s="626">
        <v>566.91373930814962</v>
      </c>
      <c r="AD15" s="43">
        <v>33.828856999999992</v>
      </c>
      <c r="AE15" s="33">
        <v>32.752055622818396</v>
      </c>
      <c r="AF15" s="34">
        <v>1.2392970541241883</v>
      </c>
      <c r="AG15" s="626">
        <v>569.74633978660643</v>
      </c>
      <c r="AH15" s="43">
        <v>35.266459000000005</v>
      </c>
      <c r="AI15" s="33">
        <v>33.084348930652332</v>
      </c>
      <c r="AJ15" s="34">
        <v>4.2496322001065918</v>
      </c>
      <c r="AK15" s="626">
        <v>589.42290305536744</v>
      </c>
      <c r="AL15" s="43">
        <v>36.191961999999997</v>
      </c>
      <c r="AM15" s="33">
        <v>33.020640004364694</v>
      </c>
      <c r="AN15" s="34">
        <v>2.6243150751256081</v>
      </c>
      <c r="AO15" s="626">
        <v>601.26826336408249</v>
      </c>
      <c r="AP15" s="43">
        <v>36.673527999999997</v>
      </c>
      <c r="AQ15" s="33">
        <v>33.108330057208491</v>
      </c>
      <c r="AR15" s="34">
        <v>1.3305882670853844</v>
      </c>
      <c r="AS15" s="626">
        <v>606.34047452795755</v>
      </c>
      <c r="AT15" s="43">
        <v>36.100802999999992</v>
      </c>
      <c r="AU15" s="33">
        <v>32.184414439126272</v>
      </c>
      <c r="AV15" s="34">
        <v>-1.561685038865106</v>
      </c>
      <c r="AW15" s="626">
        <v>607.81690375965445</v>
      </c>
      <c r="AX15" s="43">
        <v>35.606299</v>
      </c>
      <c r="AY15" s="33">
        <v>31.499848354953958</v>
      </c>
      <c r="AZ15" s="34">
        <v>-1.3697867052984727</v>
      </c>
      <c r="BA15" s="626">
        <v>599.49110861939789</v>
      </c>
    </row>
    <row r="16" spans="1:53" ht="19.5" thickBot="1" x14ac:dyDescent="0.35">
      <c r="A16" s="41" t="str">
        <f>+[1]SFda2001!A16</f>
        <v>Beni e altri Servizi</v>
      </c>
      <c r="B16" s="20">
        <f>+'[4]SFda93 (2)'!B19</f>
        <v>15.826630583544651</v>
      </c>
      <c r="C16" s="629">
        <f>+'[4]SFda93 (2)'!C19</f>
        <v>22.718691489581431</v>
      </c>
      <c r="D16" s="629">
        <f>+'[4]SFda93 (2)'!D19</f>
        <v>11.343999523298779</v>
      </c>
      <c r="E16" s="630">
        <f>+'[4]SFda93 (2)'!E19</f>
        <v>273.9974692261502</v>
      </c>
      <c r="F16" s="43">
        <f>+[5]SFda2001Tesoro!B16</f>
        <v>16.546575000000011</v>
      </c>
      <c r="G16" s="33">
        <f>+[5]SFda2001Tesoro!C16</f>
        <v>21.88658450694032</v>
      </c>
      <c r="H16" s="34">
        <f>+[5]SFda2001Tesoro!D16</f>
        <v>4.5489430782816482</v>
      </c>
      <c r="I16" s="626">
        <f>+[5]SFda2001Tesoro!E16</f>
        <v>286.05508154801925</v>
      </c>
      <c r="J16" s="43">
        <f>+[6]SFda2001Tesoro!B16</f>
        <v>17.979955000000004</v>
      </c>
      <c r="K16" s="33">
        <f>+[6]SFda2001Tesoro!C16</f>
        <v>22.718342016757038</v>
      </c>
      <c r="L16" s="34">
        <f>+[6]SFda2001Tesoro!D16</f>
        <v>8.6626990782079769</v>
      </c>
      <c r="M16" s="626">
        <f>+[6]SFda2001Tesoro!E16</f>
        <v>312.2466029117017</v>
      </c>
      <c r="N16" s="43">
        <f>+[7]SFda2001Tesoro!B16</f>
        <v>19.846380000000014</v>
      </c>
      <c r="O16" s="33">
        <f>+[7]SFda2001Tesoro!C16</f>
        <v>24.243206799005691</v>
      </c>
      <c r="P16" s="34">
        <f>+[7]SFda2001Tesoro!D16</f>
        <v>10.380587715597786</v>
      </c>
      <c r="Q16" s="626">
        <f>+[7]SFda2001Tesoro!E16</f>
        <v>344.52731119133017</v>
      </c>
      <c r="R16" s="43">
        <f>+[8]SFda2001Tesoro!B16</f>
        <v>22.511146000000004</v>
      </c>
      <c r="S16" s="33">
        <f>+[8]SFda2001Tesoro!C16</f>
        <v>24.990539684284609</v>
      </c>
      <c r="T16" s="34">
        <f>+[8]SFda2001Tesoro!D16</f>
        <v>13.426962498954406</v>
      </c>
      <c r="U16" s="626">
        <f>+[8]SFda2001Tesoro!E16</f>
        <v>386.95357300600784</v>
      </c>
      <c r="V16" s="43">
        <v>26.611262000000007</v>
      </c>
      <c r="W16" s="33">
        <v>27.622983083563234</v>
      </c>
      <c r="X16" s="34">
        <v>18.21371510806248</v>
      </c>
      <c r="Y16" s="626">
        <v>454.0624797539287</v>
      </c>
      <c r="Z16" s="43">
        <v>26.902379000000018</v>
      </c>
      <c r="AA16" s="33">
        <v>27.138446929285067</v>
      </c>
      <c r="AB16" s="34">
        <v>1.0939616467644806</v>
      </c>
      <c r="AC16" s="626">
        <v>456.42504377857364</v>
      </c>
      <c r="AD16" s="43">
        <v>30.45058400000001</v>
      </c>
      <c r="AE16" s="33">
        <v>29.481315934360548</v>
      </c>
      <c r="AF16" s="34">
        <v>13.189186725828186</v>
      </c>
      <c r="AG16" s="626">
        <v>512.84939300091071</v>
      </c>
      <c r="AH16" s="43">
        <v>31.372501</v>
      </c>
      <c r="AI16" s="33">
        <v>29.431329352097386</v>
      </c>
      <c r="AJ16" s="34">
        <v>3.0275839701464826</v>
      </c>
      <c r="AK16" s="626">
        <v>524.34157383159493</v>
      </c>
      <c r="AL16" s="43">
        <v>32.825503000000005</v>
      </c>
      <c r="AM16" s="33">
        <v>29.949167097522743</v>
      </c>
      <c r="AN16" s="34">
        <v>4.6314509640146477</v>
      </c>
      <c r="AO16" s="626">
        <v>545.34023833420486</v>
      </c>
      <c r="AP16" s="43">
        <v>33.10305000000001</v>
      </c>
      <c r="AQ16" s="33">
        <v>29.884954218210908</v>
      </c>
      <c r="AR16" s="34">
        <v>0.84552245855914376</v>
      </c>
      <c r="AS16" s="626">
        <v>547.30810314520909</v>
      </c>
      <c r="AT16" s="43">
        <v>34.421826000000024</v>
      </c>
      <c r="AU16" s="33">
        <v>30.687580930969681</v>
      </c>
      <c r="AV16" s="34">
        <v>3.9838504307005356</v>
      </c>
      <c r="AW16" s="626">
        <v>579.54854081981478</v>
      </c>
      <c r="AX16" s="43">
        <v>35.158885000000019</v>
      </c>
      <c r="AY16" s="33">
        <v>31.104034312279015</v>
      </c>
      <c r="AZ16" s="34">
        <v>2.1412547957217449</v>
      </c>
      <c r="BA16" s="626">
        <v>591.95815174365441</v>
      </c>
    </row>
    <row r="17" spans="1:54" ht="19.5" thickBot="1" x14ac:dyDescent="0.35">
      <c r="A17" s="41" t="str">
        <f>+[1]SFda2001!A18</f>
        <v>Medicina Generale convenzionata</v>
      </c>
      <c r="B17" s="20">
        <f>+'[4]SFda93 (2)'!B20</f>
        <v>4.1674611495297658</v>
      </c>
      <c r="C17" s="629">
        <f>+'[4]SFda93 (2)'!C20</f>
        <v>5.982275485056407</v>
      </c>
      <c r="D17" s="629">
        <f>+'[4]SFda93 (2)'!D20</f>
        <v>11.551301477700541</v>
      </c>
      <c r="E17" s="630">
        <f>+'[4]SFda93 (2)'!E20</f>
        <v>72.148888674806997</v>
      </c>
      <c r="F17" s="43">
        <f>+[5]SFda2001Tesoro!B17</f>
        <v>4.5113590000000006</v>
      </c>
      <c r="G17" s="33">
        <f>+[5]SFda2001Tesoro!C17</f>
        <v>5.9672917201684168</v>
      </c>
      <c r="H17" s="34">
        <f>+[5]SFda2001Tesoro!D17</f>
        <v>8.2519749586397086</v>
      </c>
      <c r="I17" s="626">
        <f>+[5]SFda2001Tesoro!E17</f>
        <v>77.991799912513002</v>
      </c>
      <c r="J17" s="43">
        <f>+[6]SFda2001Tesoro!B17</f>
        <v>4.6029210000000003</v>
      </c>
      <c r="K17" s="33">
        <f>+[6]SFda2001Tesoro!C17</f>
        <v>5.8159619172636035</v>
      </c>
      <c r="L17" s="34">
        <f>+[6]SFda2001Tesoro!D17</f>
        <v>2.0295879800299574</v>
      </c>
      <c r="M17" s="626">
        <f>+[6]SFda2001Tesoro!E17</f>
        <v>79.936042427299327</v>
      </c>
      <c r="N17" s="43">
        <f>+[7]SFda2001Tesoro!B17</f>
        <v>4.7961910000000003</v>
      </c>
      <c r="O17" s="33">
        <f>+[7]SFda2001Tesoro!C17</f>
        <v>5.8587535994236637</v>
      </c>
      <c r="P17" s="34">
        <f>+[7]SFda2001Tesoro!D17</f>
        <v>4.1988554659095829</v>
      </c>
      <c r="Q17" s="626">
        <f>+[7]SFda2001Tesoro!E17</f>
        <v>83.260463076392568</v>
      </c>
      <c r="R17" s="43">
        <f>+[8]SFda2001Tesoro!B17</f>
        <v>5.0123919999999993</v>
      </c>
      <c r="S17" s="33">
        <f>+[8]SFda2001Tesoro!C17</f>
        <v>5.5644604316986204</v>
      </c>
      <c r="T17" s="34">
        <f>+[8]SFda2001Tesoro!D17</f>
        <v>4.5077645990328357</v>
      </c>
      <c r="U17" s="626">
        <f>+[8]SFda2001Tesoro!E17</f>
        <v>86.160117912554483</v>
      </c>
      <c r="V17" s="43">
        <v>5.6909649999999994</v>
      </c>
      <c r="W17" s="33">
        <v>5.9073271280464041</v>
      </c>
      <c r="X17" s="34">
        <v>13.537907649681033</v>
      </c>
      <c r="Y17" s="626">
        <v>97.103763064405427</v>
      </c>
      <c r="Z17" s="43">
        <v>5.9299699999999991</v>
      </c>
      <c r="AA17" s="33">
        <v>5.9820053883432545</v>
      </c>
      <c r="AB17" s="34">
        <v>4.1997271113071282</v>
      </c>
      <c r="AC17" s="626">
        <v>100.60771268056354</v>
      </c>
      <c r="AD17" s="43">
        <v>6.0081900000000008</v>
      </c>
      <c r="AE17" s="33">
        <v>5.8169441868065874</v>
      </c>
      <c r="AF17" s="34">
        <v>1.3190623224063822</v>
      </c>
      <c r="AG17" s="626">
        <v>101.19006566620007</v>
      </c>
      <c r="AH17" s="43">
        <v>6.0676069999999998</v>
      </c>
      <c r="AI17" s="33">
        <v>5.6921741749595149</v>
      </c>
      <c r="AJ17" s="34">
        <v>0.98893343918882282</v>
      </c>
      <c r="AK17" s="626">
        <v>101.41042321654886</v>
      </c>
      <c r="AL17" s="43">
        <v>6.3609699999999991</v>
      </c>
      <c r="AM17" s="33">
        <v>5.8035897708050106</v>
      </c>
      <c r="AN17" s="34">
        <v>4.8349044359662612</v>
      </c>
      <c r="AO17" s="626">
        <v>105.67676284615428</v>
      </c>
      <c r="AP17" s="43">
        <v>6.5408399999999993</v>
      </c>
      <c r="AQ17" s="33">
        <v>5.9049756426867788</v>
      </c>
      <c r="AR17" s="34">
        <v>2.8277133833361927</v>
      </c>
      <c r="AS17" s="626">
        <v>108.14274616315741</v>
      </c>
      <c r="AT17" s="43">
        <v>6.626133000000002</v>
      </c>
      <c r="AU17" s="33">
        <v>5.9072982559632035</v>
      </c>
      <c r="AV17" s="34">
        <v>1.304006824811534</v>
      </c>
      <c r="AW17" s="626">
        <v>111.56194071250083</v>
      </c>
      <c r="AX17" s="43">
        <v>6.6641649999999988</v>
      </c>
      <c r="AY17" s="33">
        <v>5.8955913085039171</v>
      </c>
      <c r="AZ17" s="34">
        <v>0.57396976486884166</v>
      </c>
      <c r="BA17" s="626">
        <v>112.20227252129149</v>
      </c>
    </row>
    <row r="18" spans="1:54" x14ac:dyDescent="0.3">
      <c r="A18" s="41" t="str">
        <f>+[1]SFda2001!A19</f>
        <v>Farmaceutica convenzionata</v>
      </c>
      <c r="B18" s="20">
        <f>+'[4]SFda93 (2)'!B21</f>
        <v>8.7477459238639241</v>
      </c>
      <c r="C18" s="629">
        <f>+'[4]SFda93 (2)'!C21</f>
        <v>12.557147892245633</v>
      </c>
      <c r="D18" s="629">
        <f>+'[4]SFda93 (2)'!D21</f>
        <v>14.790420034176893</v>
      </c>
      <c r="E18" s="630">
        <f>+'[4]SFda93 (2)'!E21</f>
        <v>151.44475837226926</v>
      </c>
      <c r="F18" s="43">
        <f>+[5]SFda2001Tesoro!B18</f>
        <v>11.661652</v>
      </c>
      <c r="G18" s="33">
        <f>+[5]SFda2001Tesoro!C18</f>
        <v>15.425169981614287</v>
      </c>
      <c r="H18" s="34">
        <f>+[5]SFda2001Tesoro!D18</f>
        <v>33.310364767075775</v>
      </c>
      <c r="I18" s="626">
        <f>+[5]SFda2001Tesoro!E18</f>
        <v>201.60515477339686</v>
      </c>
      <c r="J18" s="43">
        <f>+[6]SFda2001Tesoro!B18</f>
        <v>11.829203999999999</v>
      </c>
      <c r="K18" s="33">
        <f>+[6]SFda2001Tesoro!C18</f>
        <v>14.946639313501638</v>
      </c>
      <c r="L18" s="34">
        <f>+[6]SFda2001Tesoro!D18</f>
        <v>1.4367775680495252</v>
      </c>
      <c r="M18" s="626">
        <f>+[6]SFda2001Tesoro!E18</f>
        <v>205.43036754816754</v>
      </c>
      <c r="N18" s="43">
        <f>+[7]SFda2001Tesoro!B18</f>
        <v>11.190858999999998</v>
      </c>
      <c r="O18" s="33">
        <f>+[7]SFda2001Tesoro!C18</f>
        <v>13.670115607758884</v>
      </c>
      <c r="P18" s="34">
        <f>+[7]SFda2001Tesoro!D18</f>
        <v>-5.3963478861299636</v>
      </c>
      <c r="Q18" s="626">
        <f>+[7]SFda2001Tesoro!E18</f>
        <v>194.27001605286679</v>
      </c>
      <c r="R18" s="43">
        <f>+[8]SFda2001Tesoro!B18</f>
        <v>12.097633000000002</v>
      </c>
      <c r="S18" s="33">
        <f>+[8]SFda2001Tesoro!C18</f>
        <v>13.430074931432237</v>
      </c>
      <c r="T18" s="34">
        <f>+[8]SFda2001Tesoro!D18</f>
        <v>8.1028096234614715</v>
      </c>
      <c r="U18" s="626">
        <f>+[8]SFda2001Tesoro!E18</f>
        <v>207.9513106203207</v>
      </c>
      <c r="V18" s="43">
        <v>11.894408</v>
      </c>
      <c r="W18" s="33">
        <v>12.346615916712222</v>
      </c>
      <c r="X18" s="34">
        <v>-1.6798740712336164</v>
      </c>
      <c r="Y18" s="626">
        <v>202.95183263706045</v>
      </c>
      <c r="Z18" s="43">
        <v>12.382413000000001</v>
      </c>
      <c r="AA18" s="33">
        <v>12.491068468591171</v>
      </c>
      <c r="AB18" s="34">
        <v>4.1028103290218487</v>
      </c>
      <c r="AC18" s="626">
        <v>210.07968832828416</v>
      </c>
      <c r="AD18" s="43">
        <v>11.542488000000001</v>
      </c>
      <c r="AE18" s="33">
        <v>11.175080760243066</v>
      </c>
      <c r="AF18" s="34">
        <v>-6.7832093793027317</v>
      </c>
      <c r="AG18" s="626">
        <v>194.39883203948713</v>
      </c>
      <c r="AH18" s="43">
        <v>11.226523</v>
      </c>
      <c r="AI18" s="33">
        <v>10.531882551916928</v>
      </c>
      <c r="AJ18" s="34">
        <v>-2.7374080874071538</v>
      </c>
      <c r="AK18" s="626">
        <v>187.63351823549544</v>
      </c>
      <c r="AL18" s="43">
        <v>10.997470000000003</v>
      </c>
      <c r="AM18" s="33">
        <v>10.033816288511817</v>
      </c>
      <c r="AN18" s="34">
        <v>-2.0402844228796115</v>
      </c>
      <c r="AO18" s="626">
        <v>182.70437199007335</v>
      </c>
      <c r="AP18" s="43">
        <v>10.912559</v>
      </c>
      <c r="AQ18" s="33">
        <v>9.8517002547658095</v>
      </c>
      <c r="AR18" s="34">
        <v>-0.77209576384389755</v>
      </c>
      <c r="AS18" s="626">
        <v>180.42240720266494</v>
      </c>
      <c r="AT18" s="43">
        <v>9.8619970000000006</v>
      </c>
      <c r="AU18" s="33">
        <v>8.7921201820751769</v>
      </c>
      <c r="AV18" s="34">
        <v>-9.6270911341693495</v>
      </c>
      <c r="AW18" s="626">
        <v>166.0430789150868</v>
      </c>
      <c r="AX18" s="43">
        <v>9.0111530000000002</v>
      </c>
      <c r="AY18" s="33">
        <v>7.9719027524677148</v>
      </c>
      <c r="AZ18" s="34">
        <v>-8.6275021174717477</v>
      </c>
      <c r="BA18" s="626">
        <v>151.71770876577239</v>
      </c>
    </row>
    <row r="19" spans="1:54" x14ac:dyDescent="0.3">
      <c r="A19" s="41" t="str">
        <f>+[1]SFda2001!A20</f>
        <v>Specialistica convenzionata e accreditata</v>
      </c>
      <c r="B19" s="43">
        <f>+'[4]SFda93 (2)'!B24</f>
        <v>2.2728710355477282</v>
      </c>
      <c r="C19" s="43">
        <f>+'[4]SFda93 (2)'!C24</f>
        <v>3.2626436549231301</v>
      </c>
      <c r="D19" s="43">
        <f>+'[4]SFda93 (2)'!D24</f>
        <v>10.344090955248237</v>
      </c>
      <c r="E19" s="43">
        <f>+'[4]SFda93 (2)'!E24</f>
        <v>39.348925744497834</v>
      </c>
      <c r="F19" s="43">
        <f>+[5]SFda2001Tesoro!B19</f>
        <v>2.4845429999999995</v>
      </c>
      <c r="G19" s="33">
        <f>+[5]SFda2001Tesoro!C19</f>
        <v>3.2863695556710057</v>
      </c>
      <c r="H19" s="34">
        <f>+[5]SFda2001Tesoro!D19</f>
        <v>9.3129773375488298</v>
      </c>
      <c r="I19" s="626">
        <f>+[5]SFda2001Tesoro!E19</f>
        <v>42.952463000624583</v>
      </c>
      <c r="J19" s="43">
        <f>+[6]SFda2001Tesoro!B19</f>
        <v>2.694002999999999</v>
      </c>
      <c r="K19" s="33">
        <f>+[6]SFda2001Tesoro!C19</f>
        <v>3.4039730103979391</v>
      </c>
      <c r="L19" s="34">
        <f>+[6]SFda2001Tesoro!D19</f>
        <v>8.4305242453038485</v>
      </c>
      <c r="M19" s="626">
        <f>+[6]SFda2001Tesoro!E19</f>
        <v>46.785060640248133</v>
      </c>
      <c r="N19" s="43">
        <f>+[7]SFda2001Tesoro!B19</f>
        <v>2.8723490000000003</v>
      </c>
      <c r="O19" s="33">
        <f>+[7]SFda2001Tesoro!C19</f>
        <v>3.5086978484699549</v>
      </c>
      <c r="P19" s="34">
        <f>+[7]SFda2001Tesoro!D19</f>
        <v>6.6201114104179286</v>
      </c>
      <c r="Q19" s="626">
        <f>+[7]SFda2001Tesoro!E19</f>
        <v>49.86313261023448</v>
      </c>
      <c r="R19" s="43">
        <f>+[8]SFda2001Tesoro!B19</f>
        <v>3.0929889999999998</v>
      </c>
      <c r="S19" s="33">
        <f>+[8]SFda2001Tesoro!C19</f>
        <v>3.4336530156019487</v>
      </c>
      <c r="T19" s="34">
        <f>+[8]SFda2001Tesoro!D19</f>
        <v>7.6815178099875565</v>
      </c>
      <c r="U19" s="626">
        <f>+[8]SFda2001Tesoro!E19</f>
        <v>53.166691061320421</v>
      </c>
      <c r="V19" s="43">
        <v>3.2305669999999993</v>
      </c>
      <c r="W19" s="33">
        <v>3.3533884109411121</v>
      </c>
      <c r="X19" s="34">
        <v>4.4480597894140441</v>
      </c>
      <c r="Y19" s="626">
        <v>55.122499001783886</v>
      </c>
      <c r="Z19" s="43">
        <v>3.5106809999999995</v>
      </c>
      <c r="AA19" s="33">
        <v>3.5414871675159039</v>
      </c>
      <c r="AB19" s="34">
        <v>8.6707379850038784</v>
      </c>
      <c r="AC19" s="626">
        <v>59.562120105348505</v>
      </c>
      <c r="AD19" s="43">
        <v>3.7277299999999998</v>
      </c>
      <c r="AE19" s="33">
        <v>3.6090731740315332</v>
      </c>
      <c r="AF19" s="34">
        <v>6.1825326767086013</v>
      </c>
      <c r="AG19" s="626">
        <v>62.782509122691508</v>
      </c>
      <c r="AH19" s="43">
        <v>3.9055069999999996</v>
      </c>
      <c r="AI19" s="33">
        <v>3.6638539848615128</v>
      </c>
      <c r="AJ19" s="34">
        <v>4.7690417492683181</v>
      </c>
      <c r="AK19" s="626">
        <v>65.274352433371845</v>
      </c>
      <c r="AL19" s="43">
        <v>4.079885</v>
      </c>
      <c r="AM19" s="33">
        <v>3.7223849274655914</v>
      </c>
      <c r="AN19" s="34">
        <v>4.4649260646569164</v>
      </c>
      <c r="AO19" s="626">
        <v>67.7803919189341</v>
      </c>
      <c r="AP19" s="43">
        <v>4.5044009999999997</v>
      </c>
      <c r="AQ19" s="33">
        <v>4.0665080004852543</v>
      </c>
      <c r="AR19" s="34">
        <v>10.40509720249467</v>
      </c>
      <c r="AS19" s="626">
        <v>74.473354180819655</v>
      </c>
      <c r="AT19" s="43">
        <v>4.6679370000000011</v>
      </c>
      <c r="AU19" s="33">
        <v>4.1615367664739162</v>
      </c>
      <c r="AV19" s="34">
        <v>3.6305826235275562</v>
      </c>
      <c r="AW19" s="626">
        <v>78.592462729572276</v>
      </c>
      <c r="AX19" s="43">
        <v>4.7004269999999995</v>
      </c>
      <c r="AY19" s="33">
        <v>4.1583298984129513</v>
      </c>
      <c r="AZ19" s="34">
        <v>0.69602481781562919</v>
      </c>
      <c r="BA19" s="626">
        <v>79.139485775102614</v>
      </c>
    </row>
    <row r="20" spans="1:54" x14ac:dyDescent="0.3">
      <c r="A20" s="702" t="s">
        <v>320</v>
      </c>
      <c r="B20" s="43"/>
      <c r="C20" s="33"/>
      <c r="D20" s="44"/>
      <c r="E20" s="12"/>
      <c r="F20" s="43">
        <f>+[5]SFda2001Tesoro!B20</f>
        <v>2.0748409999999997</v>
      </c>
      <c r="G20" s="33">
        <f>+[5]SFda2001Tesoro!C20</f>
        <v>2.744446079322429</v>
      </c>
      <c r="H20" s="34" t="str">
        <f>+[5]SFda2001Tesoro!D20</f>
        <v>(*)</v>
      </c>
      <c r="I20" s="626">
        <f>+[5]SFda2001Tesoro!E20</f>
        <v>35.869586996352616</v>
      </c>
      <c r="J20" s="43">
        <f>+[6]SFda2001Tesoro!B20</f>
        <v>1.8691949999999999</v>
      </c>
      <c r="K20" s="33">
        <f>+[6]SFda2001Tesoro!C20</f>
        <v>2.3617974186260291</v>
      </c>
      <c r="L20" s="34">
        <f>+[6]SFda2001Tesoro!D20</f>
        <v>-9.9114100791337645</v>
      </c>
      <c r="M20" s="626">
        <f>+[6]SFda2001Tesoro!E20</f>
        <v>32.461137357103404</v>
      </c>
      <c r="N20" s="43">
        <f>+[7]SFda2001Tesoro!B20</f>
        <v>1.9939069999999999</v>
      </c>
      <c r="O20" s="33">
        <f>+[7]SFda2001Tesoro!C20</f>
        <v>2.4356431620771648</v>
      </c>
      <c r="P20" s="34">
        <f>+[7]SFda2001Tesoro!D20</f>
        <v>6.6719630643137791</v>
      </c>
      <c r="Q20" s="626">
        <f>+[7]SFda2001Tesoro!E20</f>
        <v>34.613638229015621</v>
      </c>
      <c r="R20" s="43">
        <f>+[8]SFda2001Tesoro!B20</f>
        <v>2.1274760000000001</v>
      </c>
      <c r="S20" s="33">
        <f>+[8]SFda2001Tesoro!C20</f>
        <v>2.3617977247965554</v>
      </c>
      <c r="T20" s="34">
        <f>+[8]SFda2001Tesoro!D20</f>
        <v>6.6988580711136612</v>
      </c>
      <c r="U20" s="626">
        <f>+[8]SFda2001Tesoro!E20</f>
        <v>36.57008131369809</v>
      </c>
      <c r="V20" s="43">
        <v>2.205768</v>
      </c>
      <c r="W20" s="33">
        <v>2.2896280586116169</v>
      </c>
      <c r="X20" s="34">
        <v>3.6800415139818168</v>
      </c>
      <c r="Y20" s="626">
        <v>37.636564843932</v>
      </c>
      <c r="Z20" s="43">
        <v>2.2835830000000001</v>
      </c>
      <c r="AA20" s="33">
        <v>2.3036214029293669</v>
      </c>
      <c r="AB20" s="34">
        <v>3.5277962142890908</v>
      </c>
      <c r="AC20" s="626">
        <v>38.743208202776636</v>
      </c>
      <c r="AD20" s="43">
        <v>2.2425370000000004</v>
      </c>
      <c r="AE20" s="33">
        <v>2.1711551342165749</v>
      </c>
      <c r="AF20" s="34">
        <v>-1.7974384990604542</v>
      </c>
      <c r="AG20" s="626">
        <v>37.768856558944265</v>
      </c>
      <c r="AH20" s="43">
        <v>1.9692989999999999</v>
      </c>
      <c r="AI20" s="33">
        <v>1.847448740594702</v>
      </c>
      <c r="AJ20" s="34">
        <v>-12.184325163865768</v>
      </c>
      <c r="AK20" s="626">
        <v>32.913707995578228</v>
      </c>
      <c r="AL20" s="43">
        <v>1.9761329999999999</v>
      </c>
      <c r="AM20" s="33">
        <v>1.8029742735070624</v>
      </c>
      <c r="AN20" s="34">
        <v>0.34702703855534417</v>
      </c>
      <c r="AO20" s="626">
        <v>32.830108991782602</v>
      </c>
      <c r="AP20" s="43">
        <v>1.970534</v>
      </c>
      <c r="AQ20" s="33">
        <v>1.7789695624852695</v>
      </c>
      <c r="AR20" s="34">
        <v>-0.28333113206448701</v>
      </c>
      <c r="AS20" s="626">
        <v>32.579754002218557</v>
      </c>
      <c r="AT20" s="43">
        <v>1.9539299999999999</v>
      </c>
      <c r="AU20" s="33">
        <v>1.7419582856658895</v>
      </c>
      <c r="AV20" s="34">
        <v>-0.84261423553209747</v>
      </c>
      <c r="AW20" s="626">
        <v>32.897652796340893</v>
      </c>
      <c r="AX20" s="43">
        <v>1.897716</v>
      </c>
      <c r="AY20" s="33">
        <v>1.6788536831859386</v>
      </c>
      <c r="AZ20" s="34">
        <v>-2.8769710276212548</v>
      </c>
      <c r="BA20" s="626">
        <v>31.951196856622733</v>
      </c>
    </row>
    <row r="21" spans="1:54" x14ac:dyDescent="0.3">
      <c r="A21" s="41" t="str">
        <f>+[1]SFda2001!A22</f>
        <v>Integrativa e Protesica convenzionata e accreditata</v>
      </c>
      <c r="B21" s="43"/>
      <c r="C21" s="33"/>
      <c r="D21" s="44"/>
      <c r="E21" s="12"/>
      <c r="F21" s="43">
        <f>+[5]SFda2001Tesoro!B21</f>
        <v>1.0440359999999997</v>
      </c>
      <c r="G21" s="33">
        <f>+[5]SFda2001Tesoro!C21</f>
        <v>1.380973533331697</v>
      </c>
      <c r="H21" s="34" t="str">
        <f>+[5]SFda2001Tesoro!D21</f>
        <v>(*)</v>
      </c>
      <c r="I21" s="626">
        <f>+[5]SFda2001Tesoro!E21</f>
        <v>18.049161419754089</v>
      </c>
      <c r="J21" s="43">
        <f>+[6]SFda2001Tesoro!B21</f>
        <v>1.1234920000000002</v>
      </c>
      <c r="K21" s="33">
        <f>+[6]SFda2001Tesoro!C21</f>
        <v>1.4195739371478069</v>
      </c>
      <c r="L21" s="34">
        <f>+[6]SFda2001Tesoro!D21</f>
        <v>7.6104655395025107</v>
      </c>
      <c r="M21" s="626">
        <f>+[6]SFda2001Tesoro!E21</f>
        <v>19.510981000701811</v>
      </c>
      <c r="N21" s="43">
        <f>+[7]SFda2001Tesoro!B21</f>
        <v>1.1851050000000003</v>
      </c>
      <c r="O21" s="33">
        <f>+[7]SFda2001Tesoro!C21</f>
        <v>1.4476567310278057</v>
      </c>
      <c r="P21" s="34">
        <f>+[7]SFda2001Tesoro!D21</f>
        <v>5.4840621918091212</v>
      </c>
      <c r="Q21" s="626">
        <f>+[7]SFda2001Tesoro!E21</f>
        <v>20.573073735835006</v>
      </c>
      <c r="R21" s="43">
        <f>+[8]SFda2001Tesoro!B21</f>
        <v>1.2929629999999999</v>
      </c>
      <c r="S21" s="33">
        <f>+[8]SFda2001Tesoro!C21</f>
        <v>1.4353708674721255</v>
      </c>
      <c r="T21" s="34">
        <f>+[8]SFda2001Tesoro!D21</f>
        <v>9.1011344986308842</v>
      </c>
      <c r="U21" s="626">
        <f>+[8]SFda2001Tesoro!E21</f>
        <v>22.22528575908871</v>
      </c>
      <c r="V21" s="43">
        <v>1.4396640000000001</v>
      </c>
      <c r="W21" s="33">
        <v>1.4943979101034355</v>
      </c>
      <c r="X21" s="34">
        <v>11.346109672125204</v>
      </c>
      <c r="Y21" s="626">
        <v>24.564690162099783</v>
      </c>
      <c r="Z21" s="43">
        <v>1.5474180000000002</v>
      </c>
      <c r="AA21" s="33">
        <v>1.5609965672708874</v>
      </c>
      <c r="AB21" s="34">
        <v>7.4846630880538871</v>
      </c>
      <c r="AC21" s="626">
        <v>26.253452469528902</v>
      </c>
      <c r="AD21" s="43">
        <v>1.6664729999999999</v>
      </c>
      <c r="AE21" s="33">
        <v>1.6134277427678108</v>
      </c>
      <c r="AF21" s="34">
        <v>7.6937840971217657</v>
      </c>
      <c r="AG21" s="626">
        <v>28.066774236658528</v>
      </c>
      <c r="AH21" s="43">
        <v>1.8077150000000002</v>
      </c>
      <c r="AI21" s="33">
        <v>1.6958627410586975</v>
      </c>
      <c r="AJ21" s="34">
        <v>8.475504853664015</v>
      </c>
      <c r="AK21" s="626">
        <v>30.213087829337599</v>
      </c>
      <c r="AL21" s="43">
        <v>1.8667390000000006</v>
      </c>
      <c r="AM21" s="33">
        <v>1.7031659267631793</v>
      </c>
      <c r="AN21" s="34">
        <v>3.2651164591763857</v>
      </c>
      <c r="AO21" s="626">
        <v>31.012712620664345</v>
      </c>
      <c r="AP21" s="43">
        <v>1.9147970000000001</v>
      </c>
      <c r="AQ21" s="33">
        <v>1.7286510059395608</v>
      </c>
      <c r="AR21" s="34">
        <v>2.5744359548924343</v>
      </c>
      <c r="AS21" s="626">
        <v>31.658228289481986</v>
      </c>
      <c r="AT21" s="43">
        <v>1.9349970000000001</v>
      </c>
      <c r="AU21" s="33">
        <v>1.7250792284721765</v>
      </c>
      <c r="AV21" s="34">
        <v>1.0549421165794597</v>
      </c>
      <c r="AW21" s="626">
        <v>32.578884334628796</v>
      </c>
      <c r="AX21" s="43">
        <v>1.8408740000000003</v>
      </c>
      <c r="AY21" s="33">
        <v>1.6285672330218179</v>
      </c>
      <c r="AZ21" s="34">
        <v>-4.8642452675637085</v>
      </c>
      <c r="BA21" s="626">
        <v>30.994167495156564</v>
      </c>
    </row>
    <row r="22" spans="1:54" x14ac:dyDescent="0.3">
      <c r="A22" s="41" t="str">
        <f>+[1]SFda2001!A23</f>
        <v>Altra Assistenza convenzionata e accreditata</v>
      </c>
      <c r="B22" s="43">
        <f>+'[4]SFda93 (2)'!B26</f>
        <v>4.4328254840492294</v>
      </c>
      <c r="C22" s="43">
        <f>+'[4]SFda93 (2)'!C26</f>
        <v>6.3631986649121357</v>
      </c>
      <c r="D22" s="43">
        <f>+'[4]SFda93 (2)'!D26</f>
        <v>8.7995155760134125</v>
      </c>
      <c r="E22" s="43">
        <f>+'[4]SFda93 (2)'!E26</f>
        <v>76.742990729404269</v>
      </c>
      <c r="F22" s="43">
        <f>+[5]SFda2001Tesoro!B22</f>
        <v>2.9062170000000007</v>
      </c>
      <c r="G22" s="33">
        <f>+[5]SFda2001Tesoro!C22</f>
        <v>3.8441287073612851</v>
      </c>
      <c r="H22" s="34" t="str">
        <f>+[5]SFda2001Tesoro!D22</f>
        <v>(*)</v>
      </c>
      <c r="I22" s="626">
        <f>+[5]SFda2001Tesoro!E22</f>
        <v>50.242309416374049</v>
      </c>
      <c r="J22" s="43">
        <f>+[6]SFda2001Tesoro!B22</f>
        <v>3.5513659999999998</v>
      </c>
      <c r="K22" s="33">
        <f>+[6]SFda2001Tesoro!C22</f>
        <v>4.4872830557519396</v>
      </c>
      <c r="L22" s="34">
        <f>+[6]SFda2001Tesoro!D22</f>
        <v>22.198927334056574</v>
      </c>
      <c r="M22" s="626">
        <f>+[6]SFda2001Tesoro!E22</f>
        <v>61.674346192530415</v>
      </c>
      <c r="N22" s="43">
        <f>+[7]SFda2001Tesoro!B22</f>
        <v>3.7230659999999993</v>
      </c>
      <c r="O22" s="33">
        <f>+[7]SFda2001Tesoro!C22</f>
        <v>4.5478852548599207</v>
      </c>
      <c r="P22" s="34">
        <f>+[7]SFda2001Tesoro!D22</f>
        <v>4.8347593573852858</v>
      </c>
      <c r="Q22" s="626">
        <f>+[7]SFda2001Tesoro!E22</f>
        <v>64.631329157652914</v>
      </c>
      <c r="R22" s="43">
        <f>+[8]SFda2001Tesoro!B22</f>
        <v>3.9856380000000007</v>
      </c>
      <c r="S22" s="33">
        <f>+[8]SFda2001Tesoro!C22</f>
        <v>4.424619013451947</v>
      </c>
      <c r="T22" s="34">
        <f>+[8]SFda2001Tesoro!D22</f>
        <v>7.0525744104456223</v>
      </c>
      <c r="U22" s="626">
        <f>+[8]SFda2001Tesoro!E22</f>
        <v>68.510810813830588</v>
      </c>
      <c r="V22" s="43">
        <v>4.2930900000000003</v>
      </c>
      <c r="W22" s="33">
        <v>4.4563069743259254</v>
      </c>
      <c r="X22" s="34">
        <v>7.7139971066112771</v>
      </c>
      <c r="Y22" s="626">
        <v>73.252109997894621</v>
      </c>
      <c r="Z22" s="43">
        <v>4.6148039999999995</v>
      </c>
      <c r="AA22" s="33">
        <v>4.6552988285181884</v>
      </c>
      <c r="AB22" s="34">
        <v>7.4937632334751685</v>
      </c>
      <c r="AC22" s="626">
        <v>78.294641441544456</v>
      </c>
      <c r="AD22" s="43">
        <v>4.7852469999999991</v>
      </c>
      <c r="AE22" s="33">
        <v>4.6329285057702316</v>
      </c>
      <c r="AF22" s="34">
        <v>3.693396295920687</v>
      </c>
      <c r="AG22" s="626">
        <v>80.593233263093666</v>
      </c>
      <c r="AH22" s="43">
        <v>5.6499940000000022</v>
      </c>
      <c r="AI22" s="33">
        <v>5.3004009546887634</v>
      </c>
      <c r="AJ22" s="34">
        <v>18.071104793545729</v>
      </c>
      <c r="AK22" s="626">
        <v>94.430684569874416</v>
      </c>
      <c r="AL22" s="43">
        <v>5.9835599999999998</v>
      </c>
      <c r="AM22" s="33">
        <v>5.4592503358761375</v>
      </c>
      <c r="AN22" s="34">
        <v>5.9038292784027284</v>
      </c>
      <c r="AO22" s="626">
        <v>99.406733736479651</v>
      </c>
      <c r="AP22" s="43">
        <v>6.2916859999999994</v>
      </c>
      <c r="AQ22" s="33">
        <v>5.6800430191586111</v>
      </c>
      <c r="AR22" s="34">
        <v>5.149543081376299</v>
      </c>
      <c r="AS22" s="626">
        <v>104.02336734063074</v>
      </c>
      <c r="AT22" s="43">
        <v>6.372306</v>
      </c>
      <c r="AU22" s="33">
        <v>5.681007628471062</v>
      </c>
      <c r="AV22" s="34">
        <v>1.2813735459779871</v>
      </c>
      <c r="AW22" s="626">
        <v>107.28834211053614</v>
      </c>
      <c r="AX22" s="43">
        <v>6.6274669999999993</v>
      </c>
      <c r="AY22" s="33">
        <v>5.8631256642950067</v>
      </c>
      <c r="AZ22" s="34">
        <v>4.0042176254561426</v>
      </c>
      <c r="BA22" s="626">
        <v>111.58440081538591</v>
      </c>
    </row>
    <row r="23" spans="1:54" x14ac:dyDescent="0.3">
      <c r="A23" s="41" t="str">
        <f>+[1]SFda2001!A24</f>
        <v>Ospedaliera accreditata</v>
      </c>
      <c r="B23" s="43">
        <f>+'[4]SFda93 (2)'!B22</f>
        <v>8.0190701709988783</v>
      </c>
      <c r="C23" s="43">
        <f>+'[4]SFda93 (2)'!C22</f>
        <v>11.511153955766718</v>
      </c>
      <c r="D23" s="43">
        <f>+'[4]SFda93 (2)'!D22</f>
        <v>10.542848058558691</v>
      </c>
      <c r="E23" s="43">
        <f>+'[4]SFda93 (2)'!E22</f>
        <v>138.8296087914691</v>
      </c>
      <c r="F23" s="43">
        <f>+[5]SFda2001Tesoro!B23</f>
        <v>7.9973030000000005</v>
      </c>
      <c r="G23" s="33">
        <f>+[5]SFda2001Tesoro!C23</f>
        <v>10.578240387337393</v>
      </c>
      <c r="H23" s="34">
        <f>+[5]SFda2001Tesoro!D23</f>
        <v>-0.27144258043281888</v>
      </c>
      <c r="I23" s="626">
        <f>+[5]SFda2001Tesoro!E23</f>
        <v>138.25635588206123</v>
      </c>
      <c r="J23" s="43">
        <f>+[6]SFda2001Tesoro!B23</f>
        <v>8.1508540000000025</v>
      </c>
      <c r="K23" s="33">
        <f>+[6]SFda2001Tesoro!C23</f>
        <v>10.29890724980414</v>
      </c>
      <c r="L23" s="34">
        <f>+[6]SFda2001Tesoro!D23</f>
        <v>1.9200347917291865</v>
      </c>
      <c r="M23" s="626">
        <f>+[6]SFda2001Tesoro!E23</f>
        <v>141.55076986172969</v>
      </c>
      <c r="N23" s="43">
        <f>+[7]SFda2001Tesoro!B23</f>
        <v>8.3637660000000018</v>
      </c>
      <c r="O23" s="33">
        <f>+[7]SFda2001Tesoro!C23</f>
        <v>10.216699909832046</v>
      </c>
      <c r="P23" s="34">
        <f>+[7]SFda2001Tesoro!D23</f>
        <v>2.6121434637401091</v>
      </c>
      <c r="Q23" s="626">
        <f>+[7]SFda2001Tesoro!E23</f>
        <v>145.19251427280267</v>
      </c>
      <c r="R23" s="43">
        <f>+[8]SFda2001Tesoro!B23</f>
        <v>9.1334629999999972</v>
      </c>
      <c r="S23" s="33">
        <f>+[8]SFda2001Tesoro!C23</f>
        <v>10.139429132414895</v>
      </c>
      <c r="T23" s="34">
        <f>+[8]SFda2001Tesoro!D23</f>
        <v>9.2027562703212311</v>
      </c>
      <c r="U23" s="626">
        <f>+[8]SFda2001Tesoro!E23</f>
        <v>156.99894362411268</v>
      </c>
      <c r="V23" s="43">
        <v>8.1469240000000003</v>
      </c>
      <c r="W23" s="33">
        <v>8.4566580808935434</v>
      </c>
      <c r="X23" s="34">
        <v>-10.801368549913622</v>
      </c>
      <c r="Y23" s="626">
        <v>139.0092853847666</v>
      </c>
      <c r="Z23" s="43">
        <v>8.4868339999999982</v>
      </c>
      <c r="AA23" s="33">
        <v>8.5613058275125731</v>
      </c>
      <c r="AB23" s="34">
        <v>4.172249550873409</v>
      </c>
      <c r="AC23" s="626">
        <v>143.98739903231177</v>
      </c>
      <c r="AD23" s="43">
        <v>8.7060319999999969</v>
      </c>
      <c r="AE23" s="33">
        <v>8.428911574459546</v>
      </c>
      <c r="AF23" s="34">
        <v>2.5828006062095561</v>
      </c>
      <c r="AG23" s="626">
        <v>146.62717886285867</v>
      </c>
      <c r="AH23" s="43">
        <v>8.8774840000000026</v>
      </c>
      <c r="AI23" s="33">
        <v>8.3281902014115801</v>
      </c>
      <c r="AJ23" s="34">
        <v>1.9693472295990384</v>
      </c>
      <c r="AK23" s="626">
        <v>148.37305869317859</v>
      </c>
      <c r="AL23" s="43">
        <v>8.8268970000000024</v>
      </c>
      <c r="AM23" s="33">
        <v>8.053439827125338</v>
      </c>
      <c r="AN23" s="34">
        <v>-0.56983487663847265</v>
      </c>
      <c r="AO23" s="626">
        <v>146.64397111390733</v>
      </c>
      <c r="AP23" s="43">
        <v>8.8494599999999988</v>
      </c>
      <c r="AQ23" s="33">
        <v>7.989164350592727</v>
      </c>
      <c r="AR23" s="34">
        <v>0.25561644142892265</v>
      </c>
      <c r="AS23" s="626">
        <v>146.31223305584831</v>
      </c>
      <c r="AT23" s="43">
        <v>8.6407750000000014</v>
      </c>
      <c r="AU23" s="33">
        <v>7.703382212169668</v>
      </c>
      <c r="AV23" s="34">
        <v>-2.3581664869946568</v>
      </c>
      <c r="AW23" s="626">
        <v>145.48178073999711</v>
      </c>
      <c r="AX23" s="43">
        <v>8.6585600000000031</v>
      </c>
      <c r="AY23" s="33">
        <v>7.6599740672927075</v>
      </c>
      <c r="AZ23" s="34">
        <v>0.20582644496589383</v>
      </c>
      <c r="BA23" s="626">
        <v>145.78122071736732</v>
      </c>
    </row>
    <row r="24" spans="1:54" x14ac:dyDescent="0.3">
      <c r="A24" s="41" t="s">
        <v>25</v>
      </c>
      <c r="B24" s="45"/>
      <c r="C24" s="33"/>
      <c r="D24" s="34"/>
      <c r="E24" s="12"/>
      <c r="F24" s="45">
        <f>+[5]SFda2001Tesoro!$B$24</f>
        <v>-0.55401600000000006</v>
      </c>
      <c r="G24" s="33"/>
      <c r="H24" s="34"/>
      <c r="I24" s="626"/>
      <c r="J24" s="45">
        <f>+[6]SFda2001Tesoro!B24</f>
        <v>-0.32504100000000002</v>
      </c>
      <c r="K24" s="33"/>
      <c r="L24" s="34"/>
      <c r="M24" s="626"/>
      <c r="N24" s="45">
        <f>+[7]SFda2001Tesoro!B24</f>
        <v>-0.1242359999999999</v>
      </c>
      <c r="O24" s="33"/>
      <c r="P24" s="34"/>
      <c r="Q24" s="626"/>
      <c r="R24" s="45">
        <f>+[8]SFda2001Tesoro!B24</f>
        <v>1.2469270000000001</v>
      </c>
      <c r="S24" s="33"/>
      <c r="T24" s="34"/>
      <c r="U24" s="626"/>
      <c r="V24" s="45">
        <v>1.0020010000000004</v>
      </c>
      <c r="W24" s="33"/>
      <c r="X24" s="34"/>
      <c r="Y24" s="626"/>
      <c r="Z24" s="45">
        <v>1.6994999999999871E-2</v>
      </c>
      <c r="AA24" s="33"/>
      <c r="AB24" s="34"/>
      <c r="AC24" s="626"/>
      <c r="AD24" s="45">
        <v>0.33768400000000032</v>
      </c>
      <c r="AE24" s="33"/>
      <c r="AF24" s="34"/>
      <c r="AG24" s="626"/>
      <c r="AH24" s="45">
        <v>0.29207500000000031</v>
      </c>
      <c r="AI24" s="33"/>
      <c r="AJ24" s="34"/>
      <c r="AK24" s="626"/>
      <c r="AL24" s="45">
        <v>0.3603960000000006</v>
      </c>
      <c r="AM24" s="33"/>
      <c r="AN24" s="34"/>
      <c r="AO24" s="626"/>
      <c r="AP24" s="45">
        <v>-0.1320650000000001</v>
      </c>
      <c r="AQ24" s="33"/>
      <c r="AR24" s="34"/>
      <c r="AS24" s="626"/>
      <c r="AT24" s="45">
        <v>-8.9297999999999877E-2</v>
      </c>
      <c r="AU24" s="33"/>
      <c r="AV24" s="34"/>
      <c r="AW24" s="626"/>
      <c r="AX24" s="45">
        <v>0.14684199999999969</v>
      </c>
      <c r="AY24" s="33"/>
      <c r="AZ24" s="34"/>
      <c r="BA24" s="626"/>
    </row>
    <row r="25" spans="1:54" x14ac:dyDescent="0.3">
      <c r="A25" s="41" t="s">
        <v>26</v>
      </c>
      <c r="B25" s="45"/>
      <c r="C25" s="33"/>
      <c r="D25" s="34"/>
      <c r="E25" s="12"/>
      <c r="F25" s="45">
        <f>+[5]SFda2001Tesoro!$B$24</f>
        <v>-0.55401600000000006</v>
      </c>
      <c r="G25" s="33"/>
      <c r="H25" s="34"/>
      <c r="I25" s="626"/>
      <c r="J25" s="45">
        <f>+[6]SFda2001Tesoro!B25</f>
        <v>-0.10083699999999995</v>
      </c>
      <c r="K25" s="33"/>
      <c r="L25" s="34"/>
      <c r="M25" s="626"/>
      <c r="N25" s="45">
        <f>+[7]SFda2001Tesoro!B25</f>
        <v>-8.7492999999999932E-2</v>
      </c>
      <c r="O25" s="33"/>
      <c r="P25" s="34"/>
      <c r="Q25" s="626"/>
      <c r="R25" s="45">
        <f>+[8]SFda2001Tesoro!B25</f>
        <v>-0.12166999999999972</v>
      </c>
      <c r="S25" s="33"/>
      <c r="T25" s="34"/>
      <c r="U25" s="626"/>
      <c r="V25" s="45">
        <v>-0.13678900000000016</v>
      </c>
      <c r="W25" s="33"/>
      <c r="X25" s="34"/>
      <c r="Y25" s="626"/>
      <c r="Z25" s="45">
        <v>-0.17029100000000019</v>
      </c>
      <c r="AA25" s="33"/>
      <c r="AB25" s="34"/>
      <c r="AC25" s="626"/>
      <c r="AD25" s="45">
        <v>-0.20209500000000014</v>
      </c>
      <c r="AE25" s="33"/>
      <c r="AF25" s="34"/>
      <c r="AG25" s="626"/>
      <c r="AH25" s="45">
        <v>-3.5922999999999705E-2</v>
      </c>
      <c r="AI25" s="33"/>
      <c r="AJ25" s="34"/>
      <c r="AK25" s="626"/>
      <c r="AL25" s="45">
        <v>-5.9591999999999867E-2</v>
      </c>
      <c r="AM25" s="33"/>
      <c r="AN25" s="34"/>
      <c r="AO25" s="626"/>
      <c r="AP25" s="45">
        <v>-5.7520999999999933E-2</v>
      </c>
      <c r="AQ25" s="33"/>
      <c r="AR25" s="34"/>
      <c r="AS25" s="626"/>
      <c r="AT25" s="45">
        <v>-7.8208000000000083E-2</v>
      </c>
      <c r="AU25" s="33"/>
      <c r="AV25" s="34"/>
      <c r="AW25" s="626"/>
      <c r="AX25" s="45">
        <v>-0.17595899999999998</v>
      </c>
      <c r="AY25" s="33"/>
      <c r="AZ25" s="34"/>
      <c r="BA25" s="626"/>
    </row>
    <row r="26" spans="1:54" x14ac:dyDescent="0.3">
      <c r="A26" s="41" t="s">
        <v>27</v>
      </c>
      <c r="B26" s="45"/>
      <c r="C26" s="33"/>
      <c r="D26" s="34"/>
      <c r="E26" s="12"/>
      <c r="F26" s="45"/>
      <c r="G26" s="33"/>
      <c r="H26" s="34"/>
      <c r="I26" s="626"/>
      <c r="J26" s="45"/>
      <c r="K26" s="33"/>
      <c r="L26" s="34"/>
      <c r="M26" s="626"/>
      <c r="N26" s="45"/>
      <c r="O26" s="33"/>
      <c r="P26" s="34"/>
      <c r="Q26" s="626"/>
      <c r="R26" s="45"/>
      <c r="S26" s="33"/>
      <c r="T26" s="34"/>
      <c r="U26" s="626"/>
      <c r="V26" s="45"/>
      <c r="W26" s="33"/>
      <c r="X26" s="34"/>
      <c r="Y26" s="626"/>
      <c r="Z26" s="45"/>
      <c r="AA26" s="33"/>
      <c r="AB26" s="34"/>
      <c r="AC26" s="626"/>
      <c r="AD26" s="45"/>
      <c r="AE26" s="33"/>
      <c r="AF26" s="34"/>
      <c r="AG26" s="626"/>
      <c r="AH26" s="45"/>
      <c r="AI26" s="33"/>
      <c r="AJ26" s="34"/>
      <c r="AK26" s="626"/>
      <c r="AL26" s="45"/>
      <c r="AM26" s="33"/>
      <c r="AN26" s="34"/>
      <c r="AO26" s="626"/>
      <c r="AP26" s="45"/>
      <c r="AQ26" s="33"/>
      <c r="AR26" s="34"/>
      <c r="AS26" s="626"/>
      <c r="AT26" s="45"/>
      <c r="AU26" s="33"/>
      <c r="AV26" s="34"/>
      <c r="AW26" s="626"/>
      <c r="AX26" s="45">
        <v>4.4455000000000001E-2</v>
      </c>
      <c r="AY26" s="33"/>
      <c r="AZ26" s="34"/>
      <c r="BA26" s="626"/>
    </row>
    <row r="27" spans="1:54" x14ac:dyDescent="0.3">
      <c r="A27" s="41" t="s">
        <v>28</v>
      </c>
      <c r="B27" s="43"/>
      <c r="C27" s="33"/>
      <c r="D27" s="34"/>
      <c r="E27" s="12"/>
      <c r="F27" s="43">
        <f>+[5]SFda2001Tesoro!B26</f>
        <v>0.13430089100000001</v>
      </c>
      <c r="G27" s="46">
        <f>+[5]SFda2001Tesoro!C26</f>
        <v>0</v>
      </c>
      <c r="H27" s="34">
        <f>+[5]SFda2001Tesoro!D26</f>
        <v>10.302129845207956</v>
      </c>
      <c r="I27" s="626">
        <f>+[5]SFda2001Tesoro!E26</f>
        <v>0</v>
      </c>
      <c r="J27" s="43">
        <f>+[6]SFda2001Tesoro!B26</f>
        <v>0.14961830300000001</v>
      </c>
      <c r="K27" s="46"/>
      <c r="L27" s="34">
        <f>+[6]SFda2001Tesoro!D26</f>
        <v>11.405294399722189</v>
      </c>
      <c r="M27" s="626"/>
      <c r="N27" s="43">
        <f>+[7]SFda2001Tesoro!B26</f>
        <v>0.15835390299999999</v>
      </c>
      <c r="O27" s="46"/>
      <c r="P27" s="34">
        <f>+[7]SFda2001Tesoro!D26</f>
        <v>5.8385904831442863</v>
      </c>
      <c r="Q27" s="626"/>
      <c r="R27" s="43">
        <f>+[8]SFda2001Tesoro!B26</f>
        <v>0.16284326664000004</v>
      </c>
      <c r="S27" s="46"/>
      <c r="T27" s="34">
        <f>+[8]SFda2001Tesoro!D26</f>
        <v>2.835019254309159</v>
      </c>
      <c r="U27" s="626"/>
      <c r="V27" s="43">
        <v>0.16629728700000002</v>
      </c>
      <c r="W27" s="46"/>
      <c r="X27" s="34">
        <v>2.1210704202070749</v>
      </c>
      <c r="Y27" s="626"/>
      <c r="Z27" s="43">
        <v>0.17580990037999999</v>
      </c>
      <c r="AA27" s="46"/>
      <c r="AB27" s="34">
        <v>5.720245682661063</v>
      </c>
      <c r="AC27" s="626"/>
      <c r="AD27" s="43">
        <v>0.16044660855000001</v>
      </c>
      <c r="AE27" s="46"/>
      <c r="AF27" s="34">
        <v>-8.7385817276463822</v>
      </c>
      <c r="AG27" s="626"/>
      <c r="AH27" s="43">
        <v>0.16297210668999998</v>
      </c>
      <c r="AI27" s="46"/>
      <c r="AJ27" s="34">
        <v>1.5740427066820484</v>
      </c>
      <c r="AK27" s="626"/>
      <c r="AL27" s="43">
        <v>0.15992245919</v>
      </c>
      <c r="AM27" s="46">
        <v>0.194136749345</v>
      </c>
      <c r="AN27" s="34">
        <v>-1.8712696067682986</v>
      </c>
      <c r="AO27" s="626"/>
      <c r="AP27" s="43">
        <v>0.16251009299999999</v>
      </c>
      <c r="AQ27" s="46"/>
      <c r="AR27" s="34">
        <v>1.6180552894860656</v>
      </c>
      <c r="AS27" s="626"/>
      <c r="AT27" s="43">
        <v>0.16673880195920796</v>
      </c>
      <c r="AU27" s="33"/>
      <c r="AV27" s="34">
        <v>2.6021208167101113</v>
      </c>
      <c r="AW27" s="626"/>
      <c r="AX27" s="43">
        <v>0.16673880195920796</v>
      </c>
      <c r="AY27" s="33"/>
      <c r="AZ27" s="34">
        <v>0</v>
      </c>
      <c r="BA27" s="626"/>
    </row>
    <row r="28" spans="1:54" x14ac:dyDescent="0.3">
      <c r="A28" s="41" t="s">
        <v>29</v>
      </c>
      <c r="B28" s="43"/>
      <c r="C28" s="33"/>
      <c r="D28" s="34"/>
      <c r="E28" s="12"/>
      <c r="F28" s="43"/>
      <c r="G28" s="33"/>
      <c r="H28" s="34"/>
      <c r="I28" s="626"/>
      <c r="J28" s="43"/>
      <c r="K28" s="33"/>
      <c r="L28" s="34"/>
      <c r="M28" s="626"/>
      <c r="N28" s="43"/>
      <c r="O28" s="33"/>
      <c r="P28" s="34"/>
      <c r="Q28" s="626"/>
      <c r="R28" s="43">
        <f>+[8]SFda2001Tesoro!B27</f>
        <v>3.1500640000000003E-2</v>
      </c>
      <c r="S28" s="33"/>
      <c r="T28" s="34">
        <f>+[8]SFda2001Tesoro!D27</f>
        <v>0</v>
      </c>
      <c r="U28" s="626"/>
      <c r="V28" s="43">
        <v>3.4639540080000003E-2</v>
      </c>
      <c r="W28" s="33"/>
      <c r="X28" s="34">
        <v>9.9645597041837863</v>
      </c>
      <c r="Y28" s="626"/>
      <c r="Z28" s="43">
        <v>3.4789812559999994E-2</v>
      </c>
      <c r="AA28" s="33"/>
      <c r="AB28" s="34">
        <v>0.43381776909548109</v>
      </c>
      <c r="AC28" s="626"/>
      <c r="AD28" s="43">
        <v>3.3563166150000004E-2</v>
      </c>
      <c r="AE28" s="33"/>
      <c r="AF28" s="34">
        <v>-3.5258781802415964</v>
      </c>
      <c r="AG28" s="626"/>
      <c r="AH28" s="43">
        <v>3.3383118950000006E-2</v>
      </c>
      <c r="AI28" s="33"/>
      <c r="AJ28" s="34">
        <v>-0.53644283496775624</v>
      </c>
      <c r="AK28" s="626"/>
      <c r="AL28" s="43">
        <v>3.4214290155E-2</v>
      </c>
      <c r="AM28" s="33"/>
      <c r="AN28" s="34">
        <v>2.4897949357125437</v>
      </c>
      <c r="AO28" s="626"/>
      <c r="AP28" s="43">
        <v>3.4501689000000009E-2</v>
      </c>
      <c r="AQ28" s="33"/>
      <c r="AR28" s="34">
        <v>0.83999651519296203</v>
      </c>
      <c r="AS28" s="626"/>
      <c r="AT28" s="43">
        <v>3.5259211126719599E-2</v>
      </c>
      <c r="AU28" s="33"/>
      <c r="AV28" s="34">
        <v>2.1956088199612185</v>
      </c>
      <c r="AW28" s="626"/>
      <c r="AX28" s="43">
        <v>3.5259211126719599E-2</v>
      </c>
      <c r="AY28" s="33"/>
      <c r="AZ28" s="34">
        <v>0</v>
      </c>
      <c r="BA28" s="626"/>
      <c r="BB28" s="47"/>
    </row>
    <row r="29" spans="1:54" ht="21" customHeight="1" x14ac:dyDescent="0.3">
      <c r="A29" s="41" t="s">
        <v>30</v>
      </c>
      <c r="B29" s="43"/>
      <c r="C29" s="34"/>
      <c r="D29" s="48"/>
      <c r="E29" s="12"/>
      <c r="F29" s="43"/>
      <c r="G29" s="34"/>
      <c r="H29" s="48"/>
      <c r="I29" s="12"/>
      <c r="J29" s="43"/>
      <c r="K29" s="34"/>
      <c r="L29" s="48"/>
      <c r="M29" s="12"/>
      <c r="N29" s="43"/>
      <c r="O29" s="34"/>
      <c r="P29" s="48"/>
      <c r="Q29" s="12"/>
      <c r="R29" s="43"/>
      <c r="S29" s="34"/>
      <c r="T29" s="48"/>
      <c r="U29" s="626"/>
      <c r="V29" s="43"/>
      <c r="W29" s="34"/>
      <c r="X29" s="48"/>
      <c r="Y29" s="626"/>
      <c r="Z29" s="43"/>
      <c r="AA29" s="34"/>
      <c r="AB29" s="48"/>
      <c r="AC29" s="626"/>
      <c r="AD29" s="43"/>
      <c r="AE29" s="34"/>
      <c r="AF29" s="48"/>
      <c r="AG29" s="626"/>
      <c r="AH29" s="43"/>
      <c r="AI29" s="34"/>
      <c r="AJ29" s="48"/>
      <c r="AK29" s="626"/>
      <c r="AL29" s="43"/>
      <c r="AM29" s="34"/>
      <c r="AN29" s="48"/>
      <c r="AO29" s="626"/>
      <c r="AP29" s="43"/>
      <c r="AQ29" s="34"/>
      <c r="AR29" s="48"/>
      <c r="AS29" s="626"/>
      <c r="AT29" s="43">
        <v>1.5533912647133732</v>
      </c>
      <c r="AU29" s="34"/>
      <c r="AV29" s="48"/>
      <c r="AW29" s="626"/>
      <c r="AX29" s="43">
        <v>2.6535320000000002</v>
      </c>
      <c r="AY29" s="34"/>
      <c r="AZ29" s="48"/>
      <c r="BA29" s="626"/>
    </row>
    <row r="30" spans="1:54" x14ac:dyDescent="0.3">
      <c r="A30" s="49"/>
      <c r="B30" s="37"/>
      <c r="C30" s="33"/>
      <c r="D30" s="34"/>
      <c r="E30" s="40"/>
      <c r="F30" s="37"/>
      <c r="G30" s="33"/>
      <c r="H30" s="34"/>
      <c r="I30" s="40"/>
      <c r="J30" s="37"/>
      <c r="K30" s="33"/>
      <c r="L30" s="34"/>
      <c r="M30" s="40"/>
      <c r="N30" s="37"/>
      <c r="O30" s="33"/>
      <c r="P30" s="34"/>
      <c r="Q30" s="40"/>
      <c r="R30" s="37"/>
      <c r="S30" s="33"/>
      <c r="T30" s="34"/>
      <c r="U30" s="627"/>
      <c r="V30" s="37"/>
      <c r="W30" s="33"/>
      <c r="X30" s="34"/>
      <c r="Y30" s="627"/>
      <c r="Z30" s="37"/>
      <c r="AA30" s="33"/>
      <c r="AB30" s="34"/>
      <c r="AC30" s="627"/>
      <c r="AD30" s="37"/>
      <c r="AE30" s="33"/>
      <c r="AF30" s="34"/>
      <c r="AG30" s="627"/>
      <c r="AH30" s="37"/>
      <c r="AI30" s="33"/>
      <c r="AJ30" s="34"/>
      <c r="AK30" s="627"/>
      <c r="AL30" s="37"/>
      <c r="AM30" s="33"/>
      <c r="AN30" s="34"/>
      <c r="AO30" s="627"/>
      <c r="AP30" s="37"/>
      <c r="AQ30" s="33"/>
      <c r="AR30" s="34"/>
      <c r="AS30" s="627"/>
      <c r="AT30" s="37"/>
      <c r="AU30" s="33"/>
      <c r="AV30" s="34"/>
      <c r="AW30" s="627"/>
      <c r="AX30" s="37"/>
      <c r="AY30" s="33"/>
      <c r="AZ30" s="34"/>
      <c r="BA30" s="627"/>
    </row>
    <row r="31" spans="1:54" ht="6" customHeight="1" x14ac:dyDescent="0.3">
      <c r="A31" s="41"/>
      <c r="B31" s="43"/>
      <c r="C31" s="34"/>
      <c r="D31" s="48"/>
      <c r="E31" s="12"/>
      <c r="F31" s="43"/>
      <c r="G31" s="34"/>
      <c r="H31" s="48"/>
      <c r="I31" s="12"/>
      <c r="J31" s="43"/>
      <c r="K31" s="34"/>
      <c r="L31" s="48"/>
      <c r="M31" s="12"/>
      <c r="N31" s="43"/>
      <c r="O31" s="34"/>
      <c r="P31" s="48"/>
      <c r="Q31" s="12"/>
      <c r="R31" s="43"/>
      <c r="S31" s="34"/>
      <c r="T31" s="48"/>
      <c r="U31" s="626"/>
      <c r="V31" s="43"/>
      <c r="W31" s="34"/>
      <c r="X31" s="48"/>
      <c r="Y31" s="626"/>
      <c r="Z31" s="43"/>
      <c r="AA31" s="34"/>
      <c r="AB31" s="48"/>
      <c r="AC31" s="626"/>
      <c r="AD31" s="43"/>
      <c r="AE31" s="34"/>
      <c r="AF31" s="48"/>
      <c r="AG31" s="626"/>
      <c r="AH31" s="43"/>
      <c r="AI31" s="34"/>
      <c r="AJ31" s="48"/>
      <c r="AK31" s="626"/>
      <c r="AL31" s="43"/>
      <c r="AM31" s="34"/>
      <c r="AN31" s="48"/>
      <c r="AO31" s="626"/>
      <c r="AP31" s="43"/>
      <c r="AQ31" s="34"/>
      <c r="AR31" s="48"/>
      <c r="AS31" s="626"/>
      <c r="AT31" s="43"/>
      <c r="AU31" s="34"/>
      <c r="AV31" s="48"/>
      <c r="AW31" s="626"/>
      <c r="AX31" s="43"/>
      <c r="AY31" s="34"/>
      <c r="AZ31" s="48"/>
      <c r="BA31" s="626"/>
    </row>
    <row r="32" spans="1:54" x14ac:dyDescent="0.3">
      <c r="A32" s="35" t="s">
        <v>31</v>
      </c>
      <c r="B32" s="37"/>
      <c r="C32" s="38"/>
      <c r="D32" s="50"/>
      <c r="E32" s="40"/>
      <c r="F32" s="37">
        <f>+[5]SFda2001Tesoro!B29</f>
        <v>0.39802567926993654</v>
      </c>
      <c r="G32" s="38">
        <f>+[5]SFda2001Tesoro!C29</f>
        <v>0</v>
      </c>
      <c r="H32" s="39" t="str">
        <f>+[5]SFda2001Tesoro!D29</f>
        <v>(*)</v>
      </c>
      <c r="I32" s="627">
        <f>+[5]SFda2001Tesoro!E29</f>
        <v>0</v>
      </c>
      <c r="J32" s="37">
        <f>+[6]SFda2001Tesoro!B29</f>
        <v>0.40559966579435203</v>
      </c>
      <c r="K32" s="38"/>
      <c r="L32" s="39">
        <f>+[6]SFda2001Tesoro!D29</f>
        <v>1.9028889136770735</v>
      </c>
      <c r="M32" s="627"/>
      <c r="N32" s="37">
        <f>+[7]SFda2001Tesoro!B29</f>
        <v>0.42655306119497799</v>
      </c>
      <c r="O32" s="38"/>
      <c r="P32" s="39">
        <f>+[7]SFda2001Tesoro!D29</f>
        <v>5.1660287637539115</v>
      </c>
      <c r="Q32" s="627"/>
      <c r="R32" s="37">
        <f>+[8]SFda2001Tesoro!B31</f>
        <v>0.44933294799497797</v>
      </c>
      <c r="S32" s="38"/>
      <c r="T32" s="39">
        <f>+[8]SFda2001Tesoro!D31</f>
        <v>5.3404579341624432</v>
      </c>
      <c r="U32" s="627"/>
      <c r="V32" s="37">
        <v>0.45911147217999998</v>
      </c>
      <c r="W32" s="38"/>
      <c r="X32" s="39">
        <v>2.176231284319551</v>
      </c>
      <c r="Y32" s="627"/>
      <c r="Z32" s="37">
        <v>0.48451</v>
      </c>
      <c r="AA32" s="38"/>
      <c r="AB32" s="39">
        <v>5.5321048065734741</v>
      </c>
      <c r="AC32" s="627"/>
      <c r="AD32" s="37">
        <v>0.51700999999999997</v>
      </c>
      <c r="AE32" s="38"/>
      <c r="AF32" s="39">
        <v>6.7078078883820709</v>
      </c>
      <c r="AG32" s="627"/>
      <c r="AH32" s="37">
        <v>0.54551000000000005</v>
      </c>
      <c r="AI32" s="38"/>
      <c r="AJ32" s="39">
        <v>5.5124659097503113</v>
      </c>
      <c r="AK32" s="627"/>
      <c r="AL32" s="37">
        <v>0.60599999999999998</v>
      </c>
      <c r="AM32" s="38"/>
      <c r="AN32" s="39">
        <v>11.088705981558528</v>
      </c>
      <c r="AO32" s="627"/>
      <c r="AP32" s="37">
        <v>0.56250999999999995</v>
      </c>
      <c r="AQ32" s="38"/>
      <c r="AR32" s="39">
        <v>-7.1765676567656813</v>
      </c>
      <c r="AS32" s="627"/>
      <c r="AT32" s="37">
        <v>0.6405133502825</v>
      </c>
      <c r="AU32" s="38"/>
      <c r="AV32" s="39">
        <v>13.867015747720052</v>
      </c>
      <c r="AW32" s="627"/>
      <c r="AX32" s="37">
        <v>0.64693338349999996</v>
      </c>
      <c r="AY32" s="38"/>
      <c r="AZ32" s="39">
        <v>1.0023262145384453</v>
      </c>
      <c r="BA32" s="627"/>
    </row>
    <row r="33" spans="1:53" x14ac:dyDescent="0.3">
      <c r="A33" s="41" t="str">
        <f>+[1]SFda2001!A31</f>
        <v>Finanziati con Quote Vincolate a carico dello Stato</v>
      </c>
      <c r="B33" s="43"/>
      <c r="C33" s="33"/>
      <c r="D33" s="44"/>
      <c r="E33" s="12"/>
      <c r="F33" s="43"/>
      <c r="G33" s="33"/>
      <c r="H33" s="34"/>
      <c r="I33" s="12"/>
      <c r="J33" s="43"/>
      <c r="K33" s="33"/>
      <c r="L33" s="34"/>
      <c r="M33" s="12"/>
      <c r="N33" s="43"/>
      <c r="O33" s="33"/>
      <c r="P33" s="34"/>
      <c r="Q33" s="12"/>
      <c r="R33" s="43"/>
      <c r="S33" s="33"/>
      <c r="T33" s="34"/>
      <c r="U33" s="626"/>
      <c r="V33" s="43"/>
      <c r="W33" s="33"/>
      <c r="X33" s="34"/>
      <c r="Y33" s="626"/>
      <c r="Z33" s="43"/>
      <c r="AA33" s="33"/>
      <c r="AB33" s="34"/>
      <c r="AC33" s="626"/>
      <c r="AD33" s="43"/>
      <c r="AE33" s="33"/>
      <c r="AF33" s="34"/>
      <c r="AG33" s="626"/>
      <c r="AH33" s="43"/>
      <c r="AI33" s="33"/>
      <c r="AJ33" s="34"/>
      <c r="AK33" s="626"/>
      <c r="AL33" s="43"/>
      <c r="AM33" s="33"/>
      <c r="AN33" s="34"/>
      <c r="AO33" s="626"/>
      <c r="AP33" s="43"/>
      <c r="AQ33" s="33"/>
      <c r="AR33" s="34"/>
      <c r="AS33" s="626"/>
      <c r="AT33" s="43"/>
      <c r="AU33" s="33"/>
      <c r="AV33" s="34"/>
      <c r="AW33" s="626"/>
      <c r="AX33" s="43"/>
      <c r="AY33" s="33"/>
      <c r="AZ33" s="34"/>
      <c r="BA33" s="626"/>
    </row>
    <row r="34" spans="1:53" ht="30.75" customHeight="1" thickBot="1" x14ac:dyDescent="0.35">
      <c r="A34" s="51"/>
      <c r="B34" s="53"/>
      <c r="C34" s="54"/>
      <c r="D34" s="55"/>
      <c r="E34" s="56"/>
      <c r="F34" s="53"/>
      <c r="G34" s="54"/>
      <c r="H34" s="55"/>
      <c r="I34" s="56"/>
      <c r="J34" s="53"/>
      <c r="K34" s="54"/>
      <c r="L34" s="55"/>
      <c r="M34" s="56"/>
      <c r="N34" s="53"/>
      <c r="O34" s="54"/>
      <c r="P34" s="55"/>
      <c r="Q34" s="56"/>
      <c r="R34" s="631"/>
      <c r="S34" s="54"/>
      <c r="T34" s="57"/>
      <c r="U34" s="628"/>
      <c r="V34" s="631"/>
      <c r="W34" s="54"/>
      <c r="X34" s="57"/>
      <c r="Y34" s="628"/>
      <c r="Z34" s="631"/>
      <c r="AA34" s="54"/>
      <c r="AB34" s="57"/>
      <c r="AC34" s="628"/>
      <c r="AD34" s="631"/>
      <c r="AE34" s="54"/>
      <c r="AF34" s="57"/>
      <c r="AG34" s="628"/>
      <c r="AH34" s="631"/>
      <c r="AI34" s="54"/>
      <c r="AJ34" s="57"/>
      <c r="AK34" s="628"/>
      <c r="AL34" s="631"/>
      <c r="AM34" s="54"/>
      <c r="AN34" s="57"/>
      <c r="AO34" s="628"/>
      <c r="AP34" s="53"/>
      <c r="AQ34" s="54"/>
      <c r="AR34" s="57"/>
      <c r="AS34" s="628"/>
      <c r="AT34" s="53"/>
      <c r="AU34" s="54"/>
      <c r="AV34" s="57"/>
      <c r="AW34" s="628"/>
      <c r="AX34" s="53"/>
      <c r="AY34" s="54"/>
      <c r="AZ34" s="57"/>
      <c r="BA34" s="628"/>
    </row>
    <row r="35" spans="1:53" s="24" customFormat="1" ht="35.25" customHeight="1" x14ac:dyDescent="0.3">
      <c r="A35" s="18" t="s">
        <v>32</v>
      </c>
      <c r="B35" s="20"/>
      <c r="C35" s="21"/>
      <c r="D35" s="22"/>
      <c r="E35" s="23"/>
      <c r="F35" s="20">
        <f>+[5]SFda2001Tesoro!B32</f>
        <v>71.877810014766624</v>
      </c>
      <c r="G35" s="21">
        <f>+[5]SFda2001Tesoro!C32</f>
        <v>94.576719669696686</v>
      </c>
      <c r="H35" s="22">
        <f>+[5]SFda2001Tesoro!D32</f>
        <v>7.3684495509940193</v>
      </c>
      <c r="I35" s="23">
        <f>+[5]SFda2001Tesoro!E32</f>
        <v>1242.6144265666512</v>
      </c>
      <c r="J35" s="20">
        <f>+[6]SFda2001Tesoro!B32</f>
        <v>76.657866300217407</v>
      </c>
      <c r="K35" s="21">
        <f>+[6]SFda2001Tesoro!C32</f>
        <v>96.366198440733783</v>
      </c>
      <c r="L35" s="22">
        <f>+[6]SFda2001Tesoro!D32</f>
        <v>6.6502530954529151</v>
      </c>
      <c r="M35" s="23">
        <f>+[6]SFda2001Tesoro!E32</f>
        <v>1331.2690904233241</v>
      </c>
      <c r="N35" s="20">
        <f>+[7]SFda2001Tesoro!B32</f>
        <v>79.966852996039307</v>
      </c>
      <c r="O35" s="21">
        <f>+[7]SFda2001Tesoro!C32</f>
        <v>97.176608905292369</v>
      </c>
      <c r="P35" s="22">
        <f>+[7]SFda2001Tesoro!D32</f>
        <v>4.3165650904798483</v>
      </c>
      <c r="Q35" s="23">
        <f>+[7]SFda2001Tesoro!E32</f>
        <v>1388.2010143491041</v>
      </c>
      <c r="R35" s="20">
        <f>+[8]SFda2001Tesoro!B34</f>
        <v>84.738053393814994</v>
      </c>
      <c r="S35" s="21">
        <f>+[8]SFda2001Tesoro!C34</f>
        <v>93.604243754101574</v>
      </c>
      <c r="T35" s="22">
        <f>+[8]SFda2001Tesoro!D34</f>
        <v>5.9664726308686928</v>
      </c>
      <c r="U35" s="23">
        <f>+[8]SFda2001Tesoro!E34</f>
        <v>1456.5981016830763</v>
      </c>
      <c r="V35" s="20">
        <v>91.061628608618889</v>
      </c>
      <c r="W35" s="21">
        <v>94.075326714625746</v>
      </c>
      <c r="X35" s="22">
        <v>7.4624976165259076</v>
      </c>
      <c r="Y35" s="23">
        <v>1553.7658039840719</v>
      </c>
      <c r="Z35" s="20">
        <v>95.131285376617171</v>
      </c>
      <c r="AA35" s="21">
        <v>95.499296966583017</v>
      </c>
      <c r="AB35" s="22">
        <v>4.4691236365753877</v>
      </c>
      <c r="AC35" s="23">
        <v>1613.9948475461758</v>
      </c>
      <c r="AD35" s="20">
        <v>100.09543417792216</v>
      </c>
      <c r="AE35" s="21">
        <v>96.426644530207653</v>
      </c>
      <c r="AF35" s="22">
        <v>5.2182084806825824</v>
      </c>
      <c r="AG35" s="23">
        <v>1685.8094629748307</v>
      </c>
      <c r="AH35" s="20">
        <v>103.48315551182637</v>
      </c>
      <c r="AI35" s="21">
        <v>96.585856873542113</v>
      </c>
      <c r="AJ35" s="22">
        <v>3.3844913723861265</v>
      </c>
      <c r="AK35" s="23">
        <v>1729.5567422607057</v>
      </c>
      <c r="AL35" s="20">
        <v>106.84583481400483</v>
      </c>
      <c r="AM35" s="21">
        <v>96.947442962111126</v>
      </c>
      <c r="AN35" s="22">
        <v>3.2494943602624935</v>
      </c>
      <c r="AO35" s="23">
        <v>1775.0629144201221</v>
      </c>
      <c r="AP35" s="20">
        <v>109.1351739452614</v>
      </c>
      <c r="AQ35" s="21">
        <v>98.027844030104944</v>
      </c>
      <c r="AR35" s="22">
        <v>2.1426564126171188</v>
      </c>
      <c r="AS35" s="23">
        <v>1804.3825278457255</v>
      </c>
      <c r="AT35" s="20">
        <v>111.54779964657772</v>
      </c>
      <c r="AU35" s="21">
        <v>98.881915577305719</v>
      </c>
      <c r="AV35" s="22">
        <v>2.2106765528466643</v>
      </c>
      <c r="AW35" s="23">
        <v>1878.0922463798147</v>
      </c>
      <c r="AX35" s="20">
        <v>112.64073706424122</v>
      </c>
      <c r="AY35" s="21">
        <v>99.082882096436194</v>
      </c>
      <c r="AZ35" s="22">
        <v>0.97979289697001004</v>
      </c>
      <c r="BA35" s="23">
        <v>1896.4936608083885</v>
      </c>
    </row>
    <row r="36" spans="1:53" s="30" customFormat="1" ht="24.75" customHeight="1" x14ac:dyDescent="0.25">
      <c r="A36" s="25" t="s">
        <v>33</v>
      </c>
      <c r="B36" s="27"/>
      <c r="C36" s="28"/>
      <c r="D36" s="28"/>
      <c r="E36" s="29"/>
      <c r="F36" s="27">
        <f>+[5]SFda2001Tesoro!B33</f>
        <v>0</v>
      </c>
      <c r="G36" s="28">
        <f>+[5]SFda2001Tesoro!C33</f>
        <v>5.8987070551741736</v>
      </c>
      <c r="H36" s="28">
        <f>+[5]SFda2001Tesoro!D33</f>
        <v>0</v>
      </c>
      <c r="I36" s="29">
        <f>+[5]SFda2001Tesoro!E33</f>
        <v>0</v>
      </c>
      <c r="J36" s="27"/>
      <c r="K36" s="28">
        <f>+[6]SFda2001Tesoro!C33</f>
        <v>5.9184934752867377</v>
      </c>
      <c r="L36" s="28"/>
      <c r="M36" s="29"/>
      <c r="N36" s="27"/>
      <c r="O36" s="28">
        <f>+[7]SFda2001Tesoro!C33</f>
        <v>5.9884384961620141</v>
      </c>
      <c r="P36" s="28"/>
      <c r="Q36" s="29"/>
      <c r="R36" s="27"/>
      <c r="S36" s="28">
        <f>+[8]SFda2001Tesoro!C35</f>
        <v>6.0895599371781417</v>
      </c>
      <c r="T36" s="28"/>
      <c r="U36" s="29"/>
      <c r="V36" s="27"/>
      <c r="W36" s="28">
        <v>6.3751905913096278</v>
      </c>
      <c r="X36" s="28"/>
      <c r="Y36" s="29"/>
      <c r="Z36" s="27"/>
      <c r="AA36" s="28">
        <v>6.4278720724534413</v>
      </c>
      <c r="AB36" s="28"/>
      <c r="AC36" s="29"/>
      <c r="AD36" s="27"/>
      <c r="AE36" s="28">
        <v>6.4737371062900406</v>
      </c>
      <c r="AF36" s="28"/>
      <c r="AG36" s="29"/>
      <c r="AH36" s="27"/>
      <c r="AI36" s="28">
        <v>6.569758416489309</v>
      </c>
      <c r="AJ36" s="28"/>
      <c r="AK36" s="29"/>
      <c r="AL36" s="27"/>
      <c r="AM36" s="28">
        <v>7.0307420116539721</v>
      </c>
      <c r="AN36" s="28"/>
      <c r="AO36" s="29"/>
      <c r="AP36" s="27"/>
      <c r="AQ36" s="28">
        <v>7.0324220944876998</v>
      </c>
      <c r="AR36" s="28"/>
      <c r="AS36" s="29"/>
      <c r="AT36" s="27"/>
      <c r="AU36" s="28">
        <v>7.0667096387625516</v>
      </c>
      <c r="AV36" s="28"/>
      <c r="AW36" s="29"/>
      <c r="AX36" s="27"/>
      <c r="AY36" s="28">
        <v>7.193280933603158</v>
      </c>
      <c r="AZ36" s="28"/>
      <c r="BA36" s="29"/>
    </row>
    <row r="37" spans="1:53" ht="15" customHeight="1" x14ac:dyDescent="0.3">
      <c r="A37" s="31"/>
      <c r="B37" s="32"/>
      <c r="C37" s="33"/>
      <c r="D37" s="34"/>
      <c r="E37" s="12"/>
      <c r="F37" s="32">
        <f>+[5]SFda2001Tesoro!B34</f>
        <v>0</v>
      </c>
      <c r="G37" s="33">
        <f>+[5]SFda2001Tesoro!C34</f>
        <v>0</v>
      </c>
      <c r="H37" s="34">
        <f>+[5]SFda2001Tesoro!D34</f>
        <v>0</v>
      </c>
      <c r="I37" s="626">
        <f>+[5]SFda2001Tesoro!E34</f>
        <v>0</v>
      </c>
      <c r="J37" s="32"/>
      <c r="K37" s="33"/>
      <c r="L37" s="34"/>
      <c r="M37" s="626"/>
      <c r="N37" s="32"/>
      <c r="O37" s="33"/>
      <c r="P37" s="34"/>
      <c r="Q37" s="626"/>
      <c r="R37" s="32"/>
      <c r="S37" s="33"/>
      <c r="T37" s="34"/>
      <c r="U37" s="626"/>
      <c r="V37" s="32"/>
      <c r="W37" s="33"/>
      <c r="X37" s="34"/>
      <c r="Y37" s="626"/>
      <c r="Z37" s="32"/>
      <c r="AA37" s="33"/>
      <c r="AB37" s="34"/>
      <c r="AC37" s="626"/>
      <c r="AD37" s="32"/>
      <c r="AE37" s="33"/>
      <c r="AF37" s="34"/>
      <c r="AG37" s="626"/>
      <c r="AH37" s="32"/>
      <c r="AI37" s="33"/>
      <c r="AJ37" s="34"/>
      <c r="AK37" s="626"/>
      <c r="AL37" s="32"/>
      <c r="AM37" s="33"/>
      <c r="AN37" s="34"/>
      <c r="AO37" s="626"/>
      <c r="AP37" s="32"/>
      <c r="AQ37" s="33"/>
      <c r="AR37" s="34"/>
      <c r="AS37" s="626"/>
      <c r="AT37" s="32"/>
      <c r="AU37" s="33"/>
      <c r="AV37" s="34"/>
      <c r="AW37" s="626"/>
      <c r="AX37" s="32"/>
      <c r="AY37" s="33"/>
      <c r="AZ37" s="34"/>
      <c r="BA37" s="626"/>
    </row>
    <row r="38" spans="1:53" x14ac:dyDescent="0.3">
      <c r="A38" s="35" t="str">
        <f>+[1]SFda2001!A36</f>
        <v>- REGIONI e PP.AA.</v>
      </c>
      <c r="B38" s="37"/>
      <c r="C38" s="38"/>
      <c r="D38" s="39"/>
      <c r="E38" s="40"/>
      <c r="F38" s="37">
        <f>+[5]SFda2001Tesoro!B35</f>
        <v>71.479784335496689</v>
      </c>
      <c r="G38" s="38">
        <f>+[5]SFda2001Tesoro!C35</f>
        <v>100</v>
      </c>
      <c r="H38" s="39">
        <f>+[5]SFda2001Tesoro!D35</f>
        <v>7.5927148596656373</v>
      </c>
      <c r="I38" s="627">
        <f>+[5]SFda2001Tesoro!E35</f>
        <v>1235.73340930829</v>
      </c>
      <c r="J38" s="37">
        <f>+[6]SFda2001Tesoro!B35</f>
        <v>76.252266634423052</v>
      </c>
      <c r="K38" s="38">
        <f>+[6]SFda2001Tesoro!C35</f>
        <v>100</v>
      </c>
      <c r="L38" s="39">
        <f>+[6]SFda2001Tesoro!D35</f>
        <v>6.6766881619651999</v>
      </c>
      <c r="M38" s="627">
        <f>+[6]SFda2001Tesoro!E35</f>
        <v>1324.2252953867733</v>
      </c>
      <c r="N38" s="37">
        <f>+[7]SFda2001Tesoro!B35</f>
        <v>79.540299934844327</v>
      </c>
      <c r="O38" s="38">
        <f>+[7]SFda2001Tesoro!C35</f>
        <v>100</v>
      </c>
      <c r="P38" s="39">
        <f>+[7]SFda2001Tesoro!D35</f>
        <v>4.312046638803702</v>
      </c>
      <c r="Q38" s="627">
        <f>+[7]SFda2001Tesoro!E35</f>
        <v>1380.7961788448993</v>
      </c>
      <c r="R38" s="37">
        <f>+[8]SFda2001Tesoro!B37</f>
        <v>84.288720445820019</v>
      </c>
      <c r="S38" s="38">
        <f>+[8]SFda2001Tesoro!C37</f>
        <v>100</v>
      </c>
      <c r="T38" s="39">
        <f>+[8]SFda2001Tesoro!D37</f>
        <v>5.9698297779432234</v>
      </c>
      <c r="U38" s="627">
        <f>+[8]SFda2001Tesoro!E37</f>
        <v>1448.8743283267142</v>
      </c>
      <c r="V38" s="37">
        <v>90.602517136438891</v>
      </c>
      <c r="W38" s="38">
        <v>100</v>
      </c>
      <c r="X38" s="39">
        <v>7.49067806133956</v>
      </c>
      <c r="Y38" s="627">
        <v>1545.9320795428359</v>
      </c>
      <c r="Z38" s="37">
        <v>94.646775376617171</v>
      </c>
      <c r="AA38" s="38">
        <v>100</v>
      </c>
      <c r="AB38" s="39">
        <v>4.4637371764053819</v>
      </c>
      <c r="AC38" s="627">
        <v>1605.7746638233477</v>
      </c>
      <c r="AD38" s="37">
        <v>99.578424177922159</v>
      </c>
      <c r="AE38" s="38">
        <v>100</v>
      </c>
      <c r="AF38" s="39">
        <v>5.2105830142453744</v>
      </c>
      <c r="AG38" s="627">
        <v>1677.1019693952198</v>
      </c>
      <c r="AH38" s="37">
        <v>102.93764551182637</v>
      </c>
      <c r="AI38" s="38">
        <v>100</v>
      </c>
      <c r="AJ38" s="39">
        <v>3.3734429537688944</v>
      </c>
      <c r="AK38" s="627">
        <v>1720.439408199871</v>
      </c>
      <c r="AL38" s="37">
        <v>106.23983481400484</v>
      </c>
      <c r="AM38" s="38">
        <v>100</v>
      </c>
      <c r="AN38" s="39">
        <v>3.207951071504815</v>
      </c>
      <c r="AO38" s="627">
        <v>1764.9952489092379</v>
      </c>
      <c r="AP38" s="37">
        <v>108.5726639452614</v>
      </c>
      <c r="AQ38" s="38">
        <v>100</v>
      </c>
      <c r="AR38" s="39">
        <v>2.1958139668992027</v>
      </c>
      <c r="AS38" s="627">
        <v>1795.0822887106544</v>
      </c>
      <c r="AT38" s="37">
        <v>110.90728629629521</v>
      </c>
      <c r="AU38" s="38">
        <v>100</v>
      </c>
      <c r="AV38" s="39">
        <v>2.1502855932602438</v>
      </c>
      <c r="AW38" s="627">
        <v>1867.308141622216</v>
      </c>
      <c r="AX38" s="37">
        <v>111.99380368074122</v>
      </c>
      <c r="AY38" s="38">
        <v>100</v>
      </c>
      <c r="AZ38" s="39">
        <v>0.97966276223125492</v>
      </c>
      <c r="BA38" s="627">
        <v>1885.6014641418014</v>
      </c>
    </row>
    <row r="39" spans="1:53" x14ac:dyDescent="0.3">
      <c r="A39" s="49" t="str">
        <f>+[1]SFda2001!A37</f>
        <v>Irap e Addizionale Irpef</v>
      </c>
      <c r="B39" s="43"/>
      <c r="C39" s="33"/>
      <c r="D39" s="34"/>
      <c r="E39" s="12"/>
      <c r="F39" s="43">
        <f>+[5]SFda2001Tesoro!B36</f>
        <v>30.294634133534061</v>
      </c>
      <c r="G39" s="33">
        <f>+[5]SFda2001Tesoro!C36</f>
        <v>42.382100638893249</v>
      </c>
      <c r="H39" s="34">
        <f>+[5]SFda2001Tesoro!D36</f>
        <v>12.754936133075079</v>
      </c>
      <c r="I39" s="626">
        <f>+[5]SFda2001Tesoro!E36</f>
        <v>523.72977716146613</v>
      </c>
      <c r="J39" s="43">
        <f>+[6]SFda2001Tesoro!B36</f>
        <v>31.361394571869678</v>
      </c>
      <c r="K39" s="33">
        <f>+[6]SFda2001Tesoro!C36</f>
        <v>41.128475199597538</v>
      </c>
      <c r="L39" s="34">
        <f>+[6]SFda2001Tesoro!D36</f>
        <v>3.5212851016239446</v>
      </c>
      <c r="M39" s="626">
        <f>+[6]SFda2001Tesoro!E36</f>
        <v>544.63367219994632</v>
      </c>
      <c r="N39" s="43">
        <f>+[7]SFda2001Tesoro!B36</f>
        <v>33.568436451008559</v>
      </c>
      <c r="O39" s="33">
        <f>+[7]SFda2001Tesoro!C36</f>
        <v>42.203054902365523</v>
      </c>
      <c r="P39" s="34">
        <f>+[7]SFda2001Tesoro!D36</f>
        <v>7.0374481405190386</v>
      </c>
      <c r="Q39" s="626">
        <f>+[7]SFda2001Tesoro!E36</f>
        <v>582.73816944767805</v>
      </c>
      <c r="R39" s="43">
        <f>+[8]SFda2001Tesoro!B38</f>
        <v>34.764670000000002</v>
      </c>
      <c r="S39" s="33">
        <f>+[8]SFda2001Tesoro!C38</f>
        <v>41.24474759626515</v>
      </c>
      <c r="T39" s="34">
        <f>+[8]SFda2001Tesoro!D38</f>
        <v>3.5635664792945789</v>
      </c>
      <c r="U39" s="626">
        <f>+[8]SFda2001Tesoro!E38</f>
        <v>597.58455970543514</v>
      </c>
      <c r="V39" s="43">
        <v>36.366271869000009</v>
      </c>
      <c r="W39" s="33">
        <v>40.13825776411467</v>
      </c>
      <c r="X39" s="34">
        <v>4.6069813664274868</v>
      </c>
      <c r="Y39" s="626">
        <v>620.51020294504178</v>
      </c>
      <c r="Z39" s="43">
        <v>37.280071754395713</v>
      </c>
      <c r="AA39" s="33">
        <v>39.388633797666486</v>
      </c>
      <c r="AB39" s="34">
        <v>2.512767568497067</v>
      </c>
      <c r="AC39" s="626">
        <v>632.49270194908854</v>
      </c>
      <c r="AD39" s="43">
        <v>38.199914439320025</v>
      </c>
      <c r="AE39" s="33">
        <v>38.361637829361683</v>
      </c>
      <c r="AF39" s="34">
        <v>2.4673844272197596</v>
      </c>
      <c r="AG39" s="626">
        <v>643.36378352848647</v>
      </c>
      <c r="AH39" s="43">
        <v>38.887512898901996</v>
      </c>
      <c r="AI39" s="33">
        <v>37.777736906207224</v>
      </c>
      <c r="AJ39" s="34">
        <v>1.7999999991471438</v>
      </c>
      <c r="AK39" s="626">
        <v>649.94307326045578</v>
      </c>
      <c r="AL39" s="43">
        <v>39.234851084219983</v>
      </c>
      <c r="AM39" s="33">
        <v>36.930451890205624</v>
      </c>
      <c r="AN39" s="34">
        <v>0.89318693695063889</v>
      </c>
      <c r="AO39" s="626">
        <v>651.82072126284118</v>
      </c>
      <c r="AP39" s="43">
        <v>36.873833841325244</v>
      </c>
      <c r="AQ39" s="33">
        <v>33.96235525722733</v>
      </c>
      <c r="AR39" s="34">
        <v>-6.0176531263663335</v>
      </c>
      <c r="AS39" s="626">
        <v>609.65222405147961</v>
      </c>
      <c r="AT39" s="43">
        <v>38.133916716856163</v>
      </c>
      <c r="AU39" s="33">
        <v>34.38359912168368</v>
      </c>
      <c r="AV39" s="34">
        <v>3.4172819700638764</v>
      </c>
      <c r="AW39" s="626">
        <v>642.04774578194406</v>
      </c>
      <c r="AX39" s="43">
        <v>39.901871384220009</v>
      </c>
      <c r="AY39" s="33">
        <v>35.628642007702119</v>
      </c>
      <c r="AZ39" s="34">
        <v>4.6361738304797955</v>
      </c>
      <c r="BA39" s="626">
        <v>671.81419535107193</v>
      </c>
    </row>
    <row r="40" spans="1:53" x14ac:dyDescent="0.3">
      <c r="A40" s="49" t="str">
        <f>+[1]SFda2001!A38</f>
        <v>Fabbisogno ex D.L.vo 56/00 (Iva e Accise)</v>
      </c>
      <c r="B40" s="43"/>
      <c r="C40" s="33"/>
      <c r="D40" s="44"/>
      <c r="E40" s="12"/>
      <c r="F40" s="43">
        <f>+[5]SFda2001Tesoro!B37</f>
        <v>27.288304956693544</v>
      </c>
      <c r="G40" s="33">
        <f>+[5]SFda2001Tesoro!C37</f>
        <v>38.176255301238001</v>
      </c>
      <c r="H40" s="34" t="str">
        <f>+[5]SFda2001Tesoro!D37</f>
        <v>(*)</v>
      </c>
      <c r="I40" s="626">
        <f>+[5]SFda2001Tesoro!E37</f>
        <v>471.75674118022516</v>
      </c>
      <c r="J40" s="43">
        <f>+[6]SFda2001Tesoro!B37</f>
        <v>33.06706862802114</v>
      </c>
      <c r="K40" s="33">
        <f>+[6]SFda2001Tesoro!C37</f>
        <v>43.365358287059053</v>
      </c>
      <c r="L40" s="34">
        <f>+[6]SFda2001Tesoro!D37</f>
        <v>21.176704381230259</v>
      </c>
      <c r="M40" s="626">
        <f>+[6]SFda2001Tesoro!E37</f>
        <v>574.25504387234025</v>
      </c>
      <c r="N40" s="43">
        <f>+[7]SFda2001Tesoro!B37</f>
        <v>33.685334955033966</v>
      </c>
      <c r="O40" s="33">
        <f>+[7]SFda2001Tesoro!C37</f>
        <v>42.350022545335392</v>
      </c>
      <c r="P40" s="34">
        <f>+[7]SFda2001Tesoro!D37</f>
        <v>1.8697343086798601</v>
      </c>
      <c r="Q40" s="626">
        <f>+[7]SFda2001Tesoro!E37</f>
        <v>584.76749304594443</v>
      </c>
      <c r="R40" s="43">
        <f>+[8]SFda2001Tesoro!B39</f>
        <v>35.062551573841532</v>
      </c>
      <c r="S40" s="33">
        <f>+[8]SFda2001Tesoro!C39</f>
        <v>41.598153807993093</v>
      </c>
      <c r="T40" s="34">
        <f>+[8]SFda2001Tesoro!D39</f>
        <v>4.0884753577365078</v>
      </c>
      <c r="U40" s="626">
        <f>+[8]SFda2001Tesoro!E39</f>
        <v>602.70497158187345</v>
      </c>
      <c r="V40" s="43">
        <v>39.116418730999996</v>
      </c>
      <c r="W40" s="33">
        <v>43.173655619406617</v>
      </c>
      <c r="X40" s="34">
        <v>11.561814457858389</v>
      </c>
      <c r="Y40" s="626">
        <v>667.43539213175529</v>
      </c>
      <c r="Z40" s="43">
        <v>41.93185814704286</v>
      </c>
      <c r="AA40" s="33">
        <v>44.303525376525691</v>
      </c>
      <c r="AB40" s="34">
        <v>7.1975899312367542</v>
      </c>
      <c r="AC40" s="626">
        <v>711.41478567679701</v>
      </c>
      <c r="AD40" s="43">
        <v>44.852482858238076</v>
      </c>
      <c r="AE40" s="33">
        <v>45.042370602388445</v>
      </c>
      <c r="AF40" s="34">
        <v>6.9651688245091199</v>
      </c>
      <c r="AG40" s="626">
        <v>755.40648443495013</v>
      </c>
      <c r="AH40" s="43">
        <v>47.506923045989211</v>
      </c>
      <c r="AI40" s="33">
        <v>46.151165406761905</v>
      </c>
      <c r="AJ40" s="34">
        <v>5.9181566294575649</v>
      </c>
      <c r="AK40" s="626">
        <v>794.00283700143802</v>
      </c>
      <c r="AL40" s="43">
        <v>49.205768553620857</v>
      </c>
      <c r="AM40" s="33">
        <v>46.315742715306271</v>
      </c>
      <c r="AN40" s="34">
        <v>3.5759956627522969</v>
      </c>
      <c r="AO40" s="626">
        <v>817.47065842218217</v>
      </c>
      <c r="AP40" s="43">
        <v>53.498147304174609</v>
      </c>
      <c r="AQ40" s="33">
        <v>49.274048697144003</v>
      </c>
      <c r="AR40" s="34">
        <v>8.723324270153876</v>
      </c>
      <c r="AS40" s="626">
        <v>884.50972109309487</v>
      </c>
      <c r="AT40" s="43">
        <v>53.802919505889164</v>
      </c>
      <c r="AU40" s="33">
        <v>48.511618400031502</v>
      </c>
      <c r="AV40" s="34">
        <v>0.56968739493297138</v>
      </c>
      <c r="AW40" s="626">
        <v>905.86140001648926</v>
      </c>
      <c r="AX40" s="43">
        <v>52.968857904197648</v>
      </c>
      <c r="AY40" s="33">
        <v>47.296239759116538</v>
      </c>
      <c r="AZ40" s="34">
        <v>-1.5502162509977206</v>
      </c>
      <c r="BA40" s="626">
        <v>891.81858938191817</v>
      </c>
    </row>
    <row r="41" spans="1:53" x14ac:dyDescent="0.3">
      <c r="A41" s="49" t="str">
        <f>+[1]SFda2001!A39</f>
        <v>Ulteriori Trasferimenti da Pubblico e da Privato</v>
      </c>
      <c r="B41" s="43"/>
      <c r="C41" s="33"/>
      <c r="D41" s="34"/>
      <c r="E41" s="12"/>
      <c r="F41" s="43">
        <f>+[5]SFda2001Tesoro!B38</f>
        <v>4.7034102880848225</v>
      </c>
      <c r="G41" s="33">
        <f>+[5]SFda2001Tesoro!C38</f>
        <v>6.5800566297303726</v>
      </c>
      <c r="H41" s="34">
        <f>+[5]SFda2001Tesoro!D38</f>
        <v>9.5609988949552225</v>
      </c>
      <c r="I41" s="626">
        <f>+[5]SFda2001Tesoro!E38</f>
        <v>81.311958124983306</v>
      </c>
      <c r="J41" s="43">
        <f>+[6]SFda2001Tesoro!B38</f>
        <v>5.2883901088851406</v>
      </c>
      <c r="K41" s="33">
        <f>+[6]SFda2001Tesoro!C38</f>
        <v>6.9353874216478291</v>
      </c>
      <c r="L41" s="34">
        <f>+[6]SFda2001Tesoro!D38</f>
        <v>12.437354705845054</v>
      </c>
      <c r="M41" s="626">
        <f>+[6]SFda2001Tesoro!E38</f>
        <v>91.840154570533088</v>
      </c>
      <c r="N41" s="43">
        <f>+[7]SFda2001Tesoro!B38</f>
        <v>5.6850915718102497</v>
      </c>
      <c r="O41" s="33">
        <f>+[7]SFda2001Tesoro!C38</f>
        <v>7.1474354213740821</v>
      </c>
      <c r="P41" s="34">
        <f>+[7]SFda2001Tesoro!D38</f>
        <v>7.5013653447880522</v>
      </c>
      <c r="Q41" s="626">
        <f>+[7]SFda2001Tesoro!E38</f>
        <v>98.691515183740151</v>
      </c>
      <c r="R41" s="43">
        <f>+[8]SFda2001Tesoro!B40</f>
        <v>6.6692974488199992</v>
      </c>
      <c r="S41" s="33">
        <f>+[8]SFda2001Tesoro!C40</f>
        <v>7.9124435790990084</v>
      </c>
      <c r="T41" s="34">
        <f>+[8]SFda2001Tesoro!D40</f>
        <v>17.312049675505197</v>
      </c>
      <c r="U41" s="626">
        <f>+[8]SFda2001Tesoro!E40</f>
        <v>114.64136376090099</v>
      </c>
      <c r="V41" s="43">
        <v>7.5973591164388763</v>
      </c>
      <c r="W41" s="33">
        <v>8.3853731182743694</v>
      </c>
      <c r="X41" s="34">
        <v>13.915433743071084</v>
      </c>
      <c r="Y41" s="626">
        <v>129.63217302476494</v>
      </c>
      <c r="Z41" s="43">
        <v>7.9342753260228323</v>
      </c>
      <c r="AA41" s="33">
        <v>8.383038190631293</v>
      </c>
      <c r="AB41" s="34">
        <v>4.4346489934239059</v>
      </c>
      <c r="AC41" s="626">
        <v>134.61270332379252</v>
      </c>
      <c r="AD41" s="43">
        <v>9.6063173086875793</v>
      </c>
      <c r="AE41" s="33">
        <v>9.6469866720560393</v>
      </c>
      <c r="AF41" s="34">
        <v>21.073657189343866</v>
      </c>
      <c r="AG41" s="626">
        <v>161.78980346434625</v>
      </c>
      <c r="AH41" s="43">
        <v>9.8841683692501192</v>
      </c>
      <c r="AI41" s="33">
        <v>9.6020929176144207</v>
      </c>
      <c r="AJ41" s="34">
        <v>2.8923785425166235</v>
      </c>
      <c r="AK41" s="626">
        <v>165.19819056660725</v>
      </c>
      <c r="AL41" s="43">
        <v>10.765037411843011</v>
      </c>
      <c r="AM41" s="33">
        <v>10.132769342770038</v>
      </c>
      <c r="AN41" s="34">
        <v>8.9119186327632374</v>
      </c>
      <c r="AO41" s="626">
        <v>178.84289748282296</v>
      </c>
      <c r="AP41" s="43">
        <v>10.995008247597687</v>
      </c>
      <c r="AQ41" s="33">
        <v>10.126866052711934</v>
      </c>
      <c r="AR41" s="34">
        <v>2.1362753045491192</v>
      </c>
      <c r="AS41" s="626">
        <v>181.78557891368371</v>
      </c>
      <c r="AT41" s="43">
        <v>10.752198111810072</v>
      </c>
      <c r="AU41" s="33">
        <v>9.6947625993525399</v>
      </c>
      <c r="AV41" s="34">
        <v>-2.2083670181936093</v>
      </c>
      <c r="AW41" s="626">
        <v>181.03109132865555</v>
      </c>
      <c r="AX41" s="43">
        <v>10.367277455750154</v>
      </c>
      <c r="AY41" s="33">
        <v>9.2570098657457613</v>
      </c>
      <c r="AZ41" s="34">
        <v>-3.5799252586048129</v>
      </c>
      <c r="BA41" s="626">
        <v>174.55031356425303</v>
      </c>
    </row>
    <row r="42" spans="1:53" x14ac:dyDescent="0.3">
      <c r="A42" s="49" t="str">
        <f>+[1]SFda2001!A40</f>
        <v>Ricavi e Entrate Proprie varie</v>
      </c>
      <c r="B42" s="43"/>
      <c r="C42" s="33"/>
      <c r="D42" s="34"/>
      <c r="E42" s="12"/>
      <c r="F42" s="43">
        <f>+[5]SFda2001Tesoro!B39</f>
        <v>2.2663060000000002</v>
      </c>
      <c r="G42" s="33">
        <f>+[5]SFda2001Tesoro!C39</f>
        <v>3.170555173142231</v>
      </c>
      <c r="H42" s="34">
        <f>+[5]SFda2001Tesoro!D39</f>
        <v>-4.6879458094610404</v>
      </c>
      <c r="I42" s="626">
        <f>+[5]SFda2001Tesoro!E39</f>
        <v>39.179609535070846</v>
      </c>
      <c r="J42" s="43">
        <f>+[6]SFda2001Tesoro!B39</f>
        <v>2.2409790000000003</v>
      </c>
      <c r="K42" s="33">
        <f>+[6]SFda2001Tesoro!C39</f>
        <v>2.9389014896356414</v>
      </c>
      <c r="L42" s="34">
        <f>+[6]SFda2001Tesoro!D39</f>
        <v>-1.1175454682642094</v>
      </c>
      <c r="M42" s="626">
        <f>+[6]SFda2001Tesoro!E39</f>
        <v>38.917676932253855</v>
      </c>
      <c r="N42" s="43">
        <f>+[7]SFda2001Tesoro!B39</f>
        <v>2.3825439999999998</v>
      </c>
      <c r="O42" s="33">
        <f>+[7]SFda2001Tesoro!C39</f>
        <v>2.9953922753015361</v>
      </c>
      <c r="P42" s="34">
        <f>+[7]SFda2001Tesoro!D39</f>
        <v>6.3171051580581299</v>
      </c>
      <c r="Q42" s="626">
        <f>+[7]SFda2001Tesoro!E39</f>
        <v>41.360262078778895</v>
      </c>
      <c r="R42" s="43">
        <f>+[8]SFda2001Tesoro!B41</f>
        <v>2.4969700000000001</v>
      </c>
      <c r="S42" s="33">
        <f>+[8]SFda2001Tesoro!C41</f>
        <v>2.9624011217551089</v>
      </c>
      <c r="T42" s="34">
        <f>+[8]SFda2001Tesoro!D41</f>
        <v>4.8026815034685768</v>
      </c>
      <c r="U42" s="626">
        <f>+[8]SFda2001Tesoro!E41</f>
        <v>42.921469355172384</v>
      </c>
      <c r="V42" s="43">
        <v>2.6618889999999995</v>
      </c>
      <c r="W42" s="33">
        <v>2.9379857029705305</v>
      </c>
      <c r="X42" s="34">
        <v>6.6047649751498554</v>
      </c>
      <c r="Y42" s="626">
        <v>45.419263474603532</v>
      </c>
      <c r="Z42" s="43">
        <v>2.7411140000000005</v>
      </c>
      <c r="AA42" s="33">
        <v>2.8961514949585938</v>
      </c>
      <c r="AB42" s="34">
        <v>2.9762698594870409</v>
      </c>
      <c r="AC42" s="626">
        <v>46.505666931986219</v>
      </c>
      <c r="AD42" s="43">
        <v>3.1888689999999995</v>
      </c>
      <c r="AE42" s="33">
        <v>3.202369415188048</v>
      </c>
      <c r="AF42" s="34">
        <v>16.334782136022032</v>
      </c>
      <c r="AG42" s="626">
        <v>53.707000529428946</v>
      </c>
      <c r="AH42" s="43">
        <v>2.8199749999999995</v>
      </c>
      <c r="AI42" s="33">
        <v>2.739498252537762</v>
      </c>
      <c r="AJ42" s="34">
        <v>-11.568176679568841</v>
      </c>
      <c r="AK42" s="626">
        <v>47.131407523606477</v>
      </c>
      <c r="AL42" s="43">
        <v>2.9855060000000009</v>
      </c>
      <c r="AM42" s="33">
        <v>2.8101568542785826</v>
      </c>
      <c r="AN42" s="34">
        <v>5.8699456555466432</v>
      </c>
      <c r="AO42" s="626">
        <v>49.599134964914278</v>
      </c>
      <c r="AP42" s="43">
        <v>2.9936029999999993</v>
      </c>
      <c r="AQ42" s="33">
        <v>2.757234548015945</v>
      </c>
      <c r="AR42" s="34">
        <v>0.27121030739842639</v>
      </c>
      <c r="AS42" s="626">
        <v>49.494629029645495</v>
      </c>
      <c r="AT42" s="43">
        <v>3.1152180000000005</v>
      </c>
      <c r="AU42" s="33">
        <v>2.8088488178112265</v>
      </c>
      <c r="AV42" s="34">
        <v>4.0624959288189242</v>
      </c>
      <c r="AW42" s="626">
        <v>52.449862660848396</v>
      </c>
      <c r="AX42" s="43">
        <v>3.0770549999999997</v>
      </c>
      <c r="AY42" s="33">
        <v>2.7475225404181347</v>
      </c>
      <c r="AZ42" s="34">
        <v>-1.2250507027116826</v>
      </c>
      <c r="BA42" s="626">
        <v>51.807325249750363</v>
      </c>
    </row>
    <row r="43" spans="1:53" x14ac:dyDescent="0.3">
      <c r="A43" s="41" t="str">
        <f>+[1]SFda2001!A42</f>
        <v>FSN e Quote Vincolate a carico dello Stato</v>
      </c>
      <c r="B43" s="43"/>
      <c r="C43" s="33"/>
      <c r="D43" s="44"/>
      <c r="E43" s="12"/>
      <c r="F43" s="43">
        <f>+[5]SFda2001Tesoro!B40</f>
        <v>6.927128957184248</v>
      </c>
      <c r="G43" s="33">
        <f>+[5]SFda2001Tesoro!C40</f>
        <v>9.6910322569961274</v>
      </c>
      <c r="H43" s="34" t="str">
        <f>+[5]SFda2001Tesoro!D40</f>
        <v>(*)</v>
      </c>
      <c r="I43" s="626">
        <f>+[5]SFda2001Tesoro!E40</f>
        <v>119.75532330654435</v>
      </c>
      <c r="J43" s="43">
        <f>+[6]SFda2001Tesoro!B40</f>
        <v>4.294434325647102</v>
      </c>
      <c r="K43" s="33">
        <f>+[6]SFda2001Tesoro!C40</f>
        <v>5.631877602059947</v>
      </c>
      <c r="L43" s="34">
        <f>+[6]SFda2001Tesoro!D40</f>
        <v>-38.005566921151825</v>
      </c>
      <c r="M43" s="626">
        <f>+[6]SFda2001Tesoro!E40</f>
        <v>74.578747811699856</v>
      </c>
      <c r="N43" s="43">
        <f>+[7]SFda2001Tesoro!B40</f>
        <v>4.2188929569915681</v>
      </c>
      <c r="O43" s="33">
        <f>+[7]SFda2001Tesoro!C40</f>
        <v>5.304094855623485</v>
      </c>
      <c r="P43" s="34">
        <f>+[7]SFda2001Tesoro!D40</f>
        <v>-1.759052832741856</v>
      </c>
      <c r="Q43" s="626">
        <f>+[7]SFda2001Tesoro!E40</f>
        <v>73.238739088757953</v>
      </c>
      <c r="R43" s="43">
        <f>+[8]SFda2001Tesoro!B42</f>
        <v>5.2952314231584641</v>
      </c>
      <c r="S43" s="33">
        <f>+[8]SFda2001Tesoro!C42</f>
        <v>6.2822538948876181</v>
      </c>
      <c r="T43" s="34">
        <f>+[8]SFda2001Tesoro!D42</f>
        <v>25.512343573049968</v>
      </c>
      <c r="U43" s="626">
        <f>+[8]SFda2001Tesoro!E42</f>
        <v>91.021963923331811</v>
      </c>
      <c r="V43" s="43">
        <v>4.8605784199999995</v>
      </c>
      <c r="W43" s="33">
        <v>5.3647277952337955</v>
      </c>
      <c r="X43" s="34">
        <v>-8.2083854023363081</v>
      </c>
      <c r="Y43" s="626">
        <v>82.935047966670354</v>
      </c>
      <c r="Z43" s="43">
        <v>4.7594561491557812</v>
      </c>
      <c r="AA43" s="33">
        <v>5.0286511402179501</v>
      </c>
      <c r="AB43" s="34">
        <v>-2.0804575527086819</v>
      </c>
      <c r="AC43" s="626">
        <v>80.748805941683727</v>
      </c>
      <c r="AD43" s="43">
        <v>3.7308405716764854</v>
      </c>
      <c r="AE43" s="33">
        <v>3.746635481005796</v>
      </c>
      <c r="AF43" s="34">
        <v>-21.61204022568311</v>
      </c>
      <c r="AG43" s="626">
        <v>62.834897438008269</v>
      </c>
      <c r="AH43" s="43">
        <v>3.839066197685062</v>
      </c>
      <c r="AI43" s="33">
        <v>3.7295065168787027</v>
      </c>
      <c r="AJ43" s="34">
        <v>2.9008375975697196</v>
      </c>
      <c r="AK43" s="626">
        <v>64.163899847763574</v>
      </c>
      <c r="AL43" s="43">
        <v>4.0486717643209884</v>
      </c>
      <c r="AM43" s="33">
        <v>3.8108791974394909</v>
      </c>
      <c r="AN43" s="34">
        <v>5.4598060008008602</v>
      </c>
      <c r="AO43" s="626">
        <v>67.261836776477509</v>
      </c>
      <c r="AP43" s="43">
        <v>4.2120715521638585</v>
      </c>
      <c r="AQ43" s="33">
        <v>3.8794954449007899</v>
      </c>
      <c r="AR43" s="34">
        <v>4.0358862697350384</v>
      </c>
      <c r="AS43" s="626">
        <v>69.640135622750691</v>
      </c>
      <c r="AT43" s="43">
        <v>4.0023616977098184</v>
      </c>
      <c r="AU43" s="33">
        <v>3.6087454948787387</v>
      </c>
      <c r="AV43" s="34">
        <v>-4.9787818620105426</v>
      </c>
      <c r="AW43" s="626">
        <v>67.386398436295622</v>
      </c>
      <c r="AX43" s="43">
        <v>4.0040409365733964</v>
      </c>
      <c r="AY43" s="33">
        <v>3.5752343477748521</v>
      </c>
      <c r="AZ43" s="34">
        <v>4.1956199624309E-2</v>
      </c>
      <c r="BA43" s="626">
        <v>67.41467120814319</v>
      </c>
    </row>
    <row r="44" spans="1:53" ht="16.5" customHeight="1" x14ac:dyDescent="0.3">
      <c r="A44" s="49" t="s">
        <v>34</v>
      </c>
      <c r="B44" s="43"/>
      <c r="C44" s="33"/>
      <c r="D44" s="34"/>
      <c r="E44" s="12"/>
      <c r="F44" s="43"/>
      <c r="G44" s="33"/>
      <c r="H44" s="34"/>
      <c r="I44" s="12"/>
      <c r="J44" s="43"/>
      <c r="K44" s="33"/>
      <c r="L44" s="34"/>
      <c r="M44" s="12"/>
      <c r="N44" s="43"/>
      <c r="O44" s="33"/>
      <c r="P44" s="34"/>
      <c r="Q44" s="12"/>
      <c r="R44" s="43"/>
      <c r="S44" s="33"/>
      <c r="T44" s="34"/>
      <c r="U44" s="12"/>
      <c r="V44" s="43"/>
      <c r="W44" s="33"/>
      <c r="X44" s="34"/>
      <c r="Y44" s="12"/>
      <c r="Z44" s="43"/>
      <c r="AA44" s="33"/>
      <c r="AB44" s="34"/>
      <c r="AC44" s="12"/>
      <c r="AD44" s="43"/>
      <c r="AE44" s="33"/>
      <c r="AF44" s="34"/>
      <c r="AG44" s="626"/>
      <c r="AH44" s="43"/>
      <c r="AI44" s="33"/>
      <c r="AJ44" s="34"/>
      <c r="AK44" s="626"/>
      <c r="AL44" s="43"/>
      <c r="AM44" s="33"/>
      <c r="AN44" s="34"/>
      <c r="AO44" s="626"/>
      <c r="AP44" s="43"/>
      <c r="AQ44" s="33"/>
      <c r="AR44" s="34"/>
      <c r="AS44" s="626"/>
      <c r="AT44" s="43">
        <v>1.1006722640300002</v>
      </c>
      <c r="AU44" s="33"/>
      <c r="AV44" s="34"/>
      <c r="AW44" s="626"/>
      <c r="AX44" s="43">
        <v>1.6105249999999995</v>
      </c>
      <c r="AY44" s="33"/>
      <c r="AZ44" s="34"/>
      <c r="BA44" s="626"/>
    </row>
    <row r="45" spans="1:53" x14ac:dyDescent="0.3">
      <c r="A45" s="49" t="s">
        <v>35</v>
      </c>
      <c r="B45" s="37"/>
      <c r="C45" s="33"/>
      <c r="D45" s="44"/>
      <c r="E45" s="40"/>
      <c r="F45" s="37"/>
      <c r="G45" s="33"/>
      <c r="H45" s="34"/>
      <c r="I45" s="40"/>
      <c r="J45" s="37"/>
      <c r="K45" s="33"/>
      <c r="L45" s="34"/>
      <c r="M45" s="40"/>
      <c r="N45" s="37"/>
      <c r="O45" s="33"/>
      <c r="P45" s="34"/>
      <c r="Q45" s="40"/>
      <c r="R45" s="37"/>
      <c r="S45" s="33"/>
      <c r="T45" s="34"/>
      <c r="U45" s="40"/>
      <c r="V45" s="37"/>
      <c r="W45" s="33"/>
      <c r="X45" s="34"/>
      <c r="Y45" s="40"/>
      <c r="Z45" s="37"/>
      <c r="AA45" s="33"/>
      <c r="AB45" s="34"/>
      <c r="AC45" s="40"/>
      <c r="AD45" s="37"/>
      <c r="AE45" s="33"/>
      <c r="AF45" s="34"/>
      <c r="AG45" s="627"/>
      <c r="AH45" s="37"/>
      <c r="AI45" s="33"/>
      <c r="AJ45" s="34"/>
      <c r="AK45" s="627"/>
      <c r="AL45" s="37"/>
      <c r="AM45" s="33"/>
      <c r="AN45" s="34"/>
      <c r="AO45" s="627"/>
      <c r="AP45" s="37"/>
      <c r="AQ45" s="33"/>
      <c r="AR45" s="34"/>
      <c r="AS45" s="627"/>
      <c r="AT45" s="37"/>
      <c r="AU45" s="33"/>
      <c r="AV45" s="34"/>
      <c r="AW45" s="627"/>
      <c r="AX45" s="43">
        <v>6.4175999999999997E-2</v>
      </c>
      <c r="AY45" s="33"/>
      <c r="AZ45" s="34"/>
      <c r="BA45" s="627"/>
    </row>
    <row r="46" spans="1:53" ht="6" customHeight="1" x14ac:dyDescent="0.3">
      <c r="A46" s="41"/>
      <c r="B46" s="43"/>
      <c r="C46" s="33"/>
      <c r="D46" s="34"/>
      <c r="E46" s="12"/>
      <c r="F46" s="43"/>
      <c r="G46" s="33"/>
      <c r="H46" s="34"/>
      <c r="I46" s="12"/>
      <c r="J46" s="43"/>
      <c r="K46" s="33"/>
      <c r="L46" s="34"/>
      <c r="M46" s="12"/>
      <c r="N46" s="43"/>
      <c r="O46" s="33"/>
      <c r="P46" s="34"/>
      <c r="Q46" s="12"/>
      <c r="R46" s="43"/>
      <c r="S46" s="33"/>
      <c r="T46" s="34"/>
      <c r="U46" s="12"/>
      <c r="V46" s="43"/>
      <c r="W46" s="33"/>
      <c r="X46" s="34"/>
      <c r="Y46" s="12"/>
      <c r="Z46" s="43"/>
      <c r="AA46" s="33"/>
      <c r="AB46" s="34"/>
      <c r="AC46" s="12"/>
      <c r="AD46" s="43"/>
      <c r="AE46" s="33"/>
      <c r="AF46" s="34"/>
      <c r="AG46" s="626"/>
      <c r="AH46" s="43"/>
      <c r="AI46" s="33"/>
      <c r="AJ46" s="34"/>
      <c r="AK46" s="626"/>
      <c r="AL46" s="43"/>
      <c r="AM46" s="33"/>
      <c r="AN46" s="34"/>
      <c r="AO46" s="626"/>
      <c r="AP46" s="43"/>
      <c r="AQ46" s="33"/>
      <c r="AR46" s="34"/>
      <c r="AS46" s="626"/>
      <c r="AT46" s="43"/>
      <c r="AU46" s="33"/>
      <c r="AV46" s="34"/>
      <c r="AW46" s="626"/>
      <c r="AX46" s="43"/>
      <c r="AY46" s="33"/>
      <c r="AZ46" s="34"/>
      <c r="BA46" s="626"/>
    </row>
    <row r="47" spans="1:53" x14ac:dyDescent="0.3">
      <c r="A47" s="35" t="s">
        <v>31</v>
      </c>
      <c r="B47" s="37"/>
      <c r="C47" s="38"/>
      <c r="D47" s="58"/>
      <c r="E47" s="40"/>
      <c r="F47" s="37">
        <f>+[5]SFda2001Tesoro!B42</f>
        <v>0.39802567926993654</v>
      </c>
      <c r="G47" s="38">
        <f>+[5]SFda2001Tesoro!C42</f>
        <v>0</v>
      </c>
      <c r="H47" s="39" t="str">
        <f>+[5]SFda2001Tesoro!D42</f>
        <v>(*)</v>
      </c>
      <c r="I47" s="627">
        <f>+[5]SFda2001Tesoro!E42</f>
        <v>0</v>
      </c>
      <c r="J47" s="37">
        <f>+[6]SFda2001Tesoro!B42</f>
        <v>0.40559966579435203</v>
      </c>
      <c r="K47" s="38"/>
      <c r="L47" s="39">
        <f>+[6]SFda2001Tesoro!D42</f>
        <v>1.9028889136770735</v>
      </c>
      <c r="M47" s="627"/>
      <c r="N47" s="37">
        <f>+[7]SFda2001Tesoro!B42</f>
        <v>0.42655306119497799</v>
      </c>
      <c r="O47" s="38"/>
      <c r="P47" s="39">
        <f>+[7]SFda2001Tesoro!D42</f>
        <v>5.1660287637539115</v>
      </c>
      <c r="Q47" s="627"/>
      <c r="R47" s="37">
        <f>+[8]SFda2001Tesoro!B31</f>
        <v>0.44933294799497797</v>
      </c>
      <c r="S47" s="38"/>
      <c r="T47" s="39">
        <f>+[8]SFda2001Tesoro!D31</f>
        <v>5.3404579341624432</v>
      </c>
      <c r="U47" s="627"/>
      <c r="V47" s="37">
        <v>0.45911147217999998</v>
      </c>
      <c r="W47" s="38"/>
      <c r="X47" s="39">
        <v>2.176231284319551</v>
      </c>
      <c r="Y47" s="627"/>
      <c r="Z47" s="37">
        <v>0.48451</v>
      </c>
      <c r="AA47" s="38">
        <v>0</v>
      </c>
      <c r="AB47" s="39">
        <v>5.5321048065734741</v>
      </c>
      <c r="AC47" s="627">
        <v>0</v>
      </c>
      <c r="AD47" s="37">
        <v>0.51700999999999997</v>
      </c>
      <c r="AE47" s="38"/>
      <c r="AF47" s="39">
        <v>6.7078078883820709</v>
      </c>
      <c r="AG47" s="627"/>
      <c r="AH47" s="37">
        <v>0.54551000000000005</v>
      </c>
      <c r="AI47" s="38"/>
      <c r="AJ47" s="39">
        <v>5.5124659097503113</v>
      </c>
      <c r="AK47" s="627"/>
      <c r="AL47" s="37">
        <v>0.60599999999999998</v>
      </c>
      <c r="AM47" s="38"/>
      <c r="AN47" s="39">
        <v>11.088705981558528</v>
      </c>
      <c r="AO47" s="627"/>
      <c r="AP47" s="37">
        <v>0.56250999999999995</v>
      </c>
      <c r="AQ47" s="38"/>
      <c r="AR47" s="39">
        <v>-7.1765676567656813</v>
      </c>
      <c r="AS47" s="627"/>
      <c r="AT47" s="37">
        <v>0.6405133502825</v>
      </c>
      <c r="AU47" s="38"/>
      <c r="AV47" s="39">
        <v>13.867015747720052</v>
      </c>
      <c r="AW47" s="627"/>
      <c r="AX47" s="37">
        <v>0.64693338349999996</v>
      </c>
      <c r="AY47" s="38"/>
      <c r="AZ47" s="39">
        <v>1.0023262145384453</v>
      </c>
      <c r="BA47" s="627"/>
    </row>
    <row r="48" spans="1:53" x14ac:dyDescent="0.3">
      <c r="A48" s="41" t="str">
        <f>+A33</f>
        <v>Finanziati con Quote Vincolate a carico dello Stato</v>
      </c>
      <c r="B48" s="43"/>
      <c r="C48" s="33"/>
      <c r="D48" s="59"/>
      <c r="E48" s="12"/>
      <c r="F48" s="43"/>
      <c r="G48" s="33"/>
      <c r="H48" s="34"/>
      <c r="I48" s="12"/>
      <c r="J48" s="43"/>
      <c r="K48" s="33"/>
      <c r="L48" s="34"/>
      <c r="M48" s="12"/>
      <c r="N48" s="43"/>
      <c r="O48" s="33"/>
      <c r="P48" s="34"/>
      <c r="Q48" s="12"/>
      <c r="R48" s="43"/>
      <c r="S48" s="33"/>
      <c r="T48" s="34"/>
      <c r="U48" s="626"/>
      <c r="V48" s="43"/>
      <c r="W48" s="33"/>
      <c r="X48" s="34"/>
      <c r="Y48" s="626"/>
      <c r="Z48" s="43"/>
      <c r="AA48" s="33"/>
      <c r="AB48" s="34"/>
      <c r="AC48" s="626"/>
      <c r="AD48" s="43"/>
      <c r="AE48" s="33"/>
      <c r="AF48" s="34"/>
      <c r="AG48" s="626"/>
      <c r="AH48" s="43"/>
      <c r="AI48" s="33"/>
      <c r="AJ48" s="34"/>
      <c r="AK48" s="626"/>
      <c r="AL48" s="43"/>
      <c r="AM48" s="33"/>
      <c r="AN48" s="34"/>
      <c r="AO48" s="626"/>
      <c r="AP48" s="43"/>
      <c r="AQ48" s="33"/>
      <c r="AR48" s="34"/>
      <c r="AS48" s="626"/>
      <c r="AT48" s="43"/>
      <c r="AU48" s="33"/>
      <c r="AV48" s="34"/>
      <c r="AW48" s="626"/>
      <c r="AX48" s="43"/>
      <c r="AY48" s="33"/>
      <c r="AZ48" s="34"/>
      <c r="BA48" s="626"/>
    </row>
    <row r="49" spans="1:95" ht="15.75" customHeight="1" thickBot="1" x14ac:dyDescent="0.35">
      <c r="A49" s="51"/>
      <c r="B49" s="53"/>
      <c r="C49" s="60"/>
      <c r="D49" s="55"/>
      <c r="E49" s="56"/>
      <c r="F49" s="53"/>
      <c r="G49" s="60"/>
      <c r="H49" s="55"/>
      <c r="I49" s="56"/>
      <c r="J49" s="53"/>
      <c r="K49" s="60"/>
      <c r="L49" s="55"/>
      <c r="M49" s="56"/>
      <c r="N49" s="53"/>
      <c r="O49" s="60"/>
      <c r="P49" s="55"/>
      <c r="Q49" s="56"/>
      <c r="R49" s="53"/>
      <c r="S49" s="60"/>
      <c r="T49" s="55"/>
      <c r="U49" s="56"/>
      <c r="V49" s="53"/>
      <c r="W49" s="60"/>
      <c r="X49" s="55"/>
      <c r="Y49" s="56"/>
      <c r="Z49" s="53"/>
      <c r="AA49" s="60"/>
      <c r="AB49" s="55"/>
      <c r="AC49" s="56"/>
      <c r="AD49" s="53"/>
      <c r="AE49" s="60"/>
      <c r="AF49" s="55"/>
      <c r="AG49" s="56"/>
      <c r="AH49" s="53"/>
      <c r="AI49" s="60"/>
      <c r="AJ49" s="55"/>
      <c r="AK49" s="56"/>
      <c r="AL49" s="53"/>
      <c r="AM49" s="60"/>
      <c r="AN49" s="55"/>
      <c r="AO49" s="628"/>
      <c r="AP49" s="53"/>
      <c r="AQ49" s="60"/>
      <c r="AR49" s="55"/>
      <c r="AS49" s="628"/>
      <c r="AT49" s="53"/>
      <c r="AU49" s="60"/>
      <c r="AV49" s="55"/>
      <c r="AW49" s="628"/>
      <c r="AX49" s="53"/>
      <c r="AY49" s="60"/>
      <c r="AZ49" s="55"/>
      <c r="BA49" s="628"/>
    </row>
    <row r="50" spans="1:95" s="24" customFormat="1" ht="36" customHeight="1" x14ac:dyDescent="0.3">
      <c r="A50" s="18" t="s">
        <v>36</v>
      </c>
      <c r="B50" s="20"/>
      <c r="C50" s="21"/>
      <c r="D50" s="22"/>
      <c r="E50" s="61"/>
      <c r="F50" s="20">
        <f>+[5]SFda2001Tesoro!B45</f>
        <v>-4.1216645555033153</v>
      </c>
      <c r="G50" s="21">
        <f>+[5]SFda2001Tesoro!C45</f>
        <v>5.4232803303033092</v>
      </c>
      <c r="H50" s="22">
        <f>+[5]SFda2001Tesoro!D45</f>
        <v>27.686622229239727</v>
      </c>
      <c r="I50" s="61">
        <f>+[5]SFda2001Tesoro!E45</f>
        <v>71.254811980006778</v>
      </c>
      <c r="J50" s="20">
        <f>+[6]SFda2001Tesoro!B45</f>
        <v>-2.8906346685769506</v>
      </c>
      <c r="K50" s="21">
        <f>+[6]SFda2001Tesoro!C45</f>
        <v>3.6338015592662165</v>
      </c>
      <c r="L50" s="22">
        <f>+[6]SFda2001Tesoro!D45</f>
        <v>-29.867299251286063</v>
      </c>
      <c r="M50" s="61">
        <f>+[6]SFda2001Tesoro!E45</f>
        <v>-50.199839516947925</v>
      </c>
      <c r="N50" s="20">
        <f>+[7]SFda2001Tesoro!B45</f>
        <v>-2.3233749681556901</v>
      </c>
      <c r="O50" s="21">
        <f>+[7]SFda2001Tesoro!C45</f>
        <v>2.8233910947076306</v>
      </c>
      <c r="P50" s="22">
        <f>+[7]SFda2001Tesoro!D45</f>
        <v>-19.624053727291678</v>
      </c>
      <c r="Q50" s="61">
        <f>+[7]SFda2001Tesoro!E45</f>
        <v>-40.333105113774991</v>
      </c>
      <c r="R50" s="20">
        <f>+[8]SFda2001Tesoro!B49</f>
        <v>-5.7899504608199805</v>
      </c>
      <c r="S50" s="21">
        <f>+[8]SFda2001Tesoro!C49</f>
        <v>6.3957562458984221</v>
      </c>
      <c r="T50" s="22">
        <f>+[8]SFda2001Tesoro!D49</f>
        <v>149.20430581276685</v>
      </c>
      <c r="U50" s="61">
        <f>+[8]SFda2001Tesoro!E49</f>
        <v>-99.525897897071644</v>
      </c>
      <c r="V50" s="20">
        <v>-5.7348766906411299</v>
      </c>
      <c r="W50" s="21">
        <v>5.9246732853742508</v>
      </c>
      <c r="X50" s="22">
        <v>-0.95119587898945512</v>
      </c>
      <c r="Y50" s="61">
        <v>-97.853019192983595</v>
      </c>
      <c r="Z50" s="20">
        <v>-4.4833593363228488</v>
      </c>
      <c r="AA50" s="21">
        <v>4.5007030334169906</v>
      </c>
      <c r="AB50" s="22">
        <v>-21.822916547807552</v>
      </c>
      <c r="AC50" s="61">
        <v>-76.064554787375201</v>
      </c>
      <c r="AD50" s="20">
        <v>-3.7093125967778349</v>
      </c>
      <c r="AE50" s="21">
        <v>3.5733554697923449</v>
      </c>
      <c r="AF50" s="22">
        <v>-17.26488290318192</v>
      </c>
      <c r="AG50" s="61">
        <v>-62.472322820085942</v>
      </c>
      <c r="AH50" s="20">
        <v>-3.6579507138136336</v>
      </c>
      <c r="AI50" s="21">
        <v>3.4141431264578892</v>
      </c>
      <c r="AJ50" s="22">
        <v>-1.384673888332242</v>
      </c>
      <c r="AK50" s="61">
        <v>-61.13684192023603</v>
      </c>
      <c r="AL50" s="20">
        <v>-3.3642249353401752</v>
      </c>
      <c r="AM50" s="21">
        <v>3.0525570378888838</v>
      </c>
      <c r="AN50" s="22">
        <v>-8.0297904879978983</v>
      </c>
      <c r="AO50" s="61">
        <v>-55.890909822411118</v>
      </c>
      <c r="AP50" s="20">
        <v>-2.1956168367385942</v>
      </c>
      <c r="AQ50" s="21">
        <v>1.9721559698950619</v>
      </c>
      <c r="AR50" s="22">
        <v>-34.73632474231146</v>
      </c>
      <c r="AS50" s="61">
        <v>-36.301153100668486</v>
      </c>
      <c r="AT50" s="20">
        <v>-1.2613009815040925</v>
      </c>
      <c r="AU50" s="21">
        <v>1.1180844226942754</v>
      </c>
      <c r="AV50" s="22">
        <v>-42.553684213059235</v>
      </c>
      <c r="AW50" s="61">
        <v>-21.236094313105191</v>
      </c>
      <c r="AX50" s="20">
        <v>-1.0426103323447222</v>
      </c>
      <c r="AY50" s="21">
        <v>0.9171179035638013</v>
      </c>
      <c r="AZ50" s="22">
        <v>-17.3384982939269</v>
      </c>
      <c r="BA50" s="61">
        <v>-17.554074462930739</v>
      </c>
    </row>
    <row r="51" spans="1:95" s="30" customFormat="1" ht="24.75" customHeight="1" thickBot="1" x14ac:dyDescent="0.3">
      <c r="A51" s="64" t="s">
        <v>37</v>
      </c>
      <c r="B51" s="66"/>
      <c r="C51" s="67"/>
      <c r="D51" s="67"/>
      <c r="E51" s="68"/>
      <c r="F51" s="27"/>
      <c r="G51" s="28"/>
      <c r="H51" s="28"/>
      <c r="I51" s="632"/>
      <c r="J51" s="27"/>
      <c r="K51" s="28"/>
      <c r="L51" s="28"/>
      <c r="M51" s="29"/>
      <c r="N51" s="27"/>
      <c r="O51" s="28"/>
      <c r="P51" s="28"/>
      <c r="Q51" s="29"/>
      <c r="R51" s="66"/>
      <c r="S51" s="67">
        <f>+[8]SFda2001Tesoro!C50</f>
        <v>0.41608520555216061</v>
      </c>
      <c r="T51" s="67"/>
      <c r="U51" s="68"/>
      <c r="V51" s="66"/>
      <c r="W51" s="67">
        <v>0.40149657412382111</v>
      </c>
      <c r="X51" s="67"/>
      <c r="Y51" s="68"/>
      <c r="Z51" s="66"/>
      <c r="AA51" s="67">
        <v>0.30293357389877629</v>
      </c>
      <c r="AB51" s="67"/>
      <c r="AC51" s="68"/>
      <c r="AD51" s="66"/>
      <c r="AE51" s="67">
        <v>0.23990219727610973</v>
      </c>
      <c r="AF51" s="67"/>
      <c r="AG51" s="68"/>
      <c r="AH51" s="66"/>
      <c r="AI51" s="67">
        <v>0.23222960655112382</v>
      </c>
      <c r="AJ51" s="67"/>
      <c r="AK51" s="68"/>
      <c r="AL51" s="66"/>
      <c r="AM51" s="67">
        <v>0.22137500849447916</v>
      </c>
      <c r="AN51" s="67"/>
      <c r="AO51" s="68"/>
      <c r="AP51" s="66"/>
      <c r="AQ51" s="67">
        <v>0.14148054926319292</v>
      </c>
      <c r="AR51" s="67"/>
      <c r="AS51" s="68"/>
      <c r="AT51" s="66"/>
      <c r="AU51" s="67">
        <v>7.9905187118131521E-2</v>
      </c>
      <c r="AV51" s="67"/>
      <c r="AW51" s="68"/>
      <c r="AX51" s="66"/>
      <c r="AY51" s="67">
        <v>6.6581498135578301E-2</v>
      </c>
      <c r="AZ51" s="67"/>
      <c r="BA51" s="68"/>
    </row>
    <row r="52" spans="1:95" s="24" customFormat="1" ht="79.5" customHeight="1" thickBot="1" x14ac:dyDescent="0.35">
      <c r="A52" s="69" t="s">
        <v>38</v>
      </c>
      <c r="B52" s="71"/>
      <c r="C52" s="72"/>
      <c r="D52" s="73"/>
      <c r="E52" s="74"/>
      <c r="F52" s="718" t="s">
        <v>306</v>
      </c>
      <c r="G52" s="719"/>
      <c r="H52" s="719"/>
      <c r="I52" s="719"/>
      <c r="J52" s="719"/>
      <c r="K52" s="719"/>
      <c r="L52" s="719"/>
      <c r="M52" s="720"/>
      <c r="N52" s="636" t="s">
        <v>307</v>
      </c>
      <c r="O52" s="719" t="s">
        <v>305</v>
      </c>
      <c r="P52" s="719"/>
      <c r="Q52" s="720"/>
      <c r="R52" s="715" t="s">
        <v>302</v>
      </c>
      <c r="S52" s="716"/>
      <c r="T52" s="716"/>
      <c r="U52" s="717"/>
      <c r="V52" s="715" t="s">
        <v>302</v>
      </c>
      <c r="W52" s="716"/>
      <c r="X52" s="716"/>
      <c r="Y52" s="717"/>
      <c r="Z52" s="82"/>
      <c r="AA52" s="78"/>
      <c r="AB52" s="79"/>
      <c r="AC52" s="80"/>
      <c r="AD52" s="82"/>
      <c r="AE52" s="78"/>
      <c r="AF52" s="79"/>
      <c r="AG52" s="80"/>
      <c r="AH52" s="82"/>
      <c r="AI52" s="78"/>
      <c r="AJ52" s="79"/>
      <c r="AK52" s="80"/>
      <c r="AL52" s="82"/>
      <c r="AM52" s="78"/>
      <c r="AN52" s="79"/>
      <c r="AO52" s="80"/>
      <c r="AP52" s="82"/>
      <c r="AQ52" s="78"/>
      <c r="AR52" s="79"/>
      <c r="AS52" s="80"/>
      <c r="AT52" s="82"/>
      <c r="AU52" s="78"/>
      <c r="AV52" s="79"/>
      <c r="AW52" s="80"/>
      <c r="AX52" s="82"/>
      <c r="AY52" s="78"/>
      <c r="AZ52" s="79"/>
      <c r="BA52" s="80"/>
    </row>
    <row r="53" spans="1:95" s="24" customFormat="1" ht="23.25" customHeight="1" x14ac:dyDescent="0.3">
      <c r="A53" s="711" t="s">
        <v>40</v>
      </c>
      <c r="B53" s="84"/>
      <c r="C53" s="85"/>
      <c r="D53" s="85"/>
      <c r="E53" s="85"/>
      <c r="F53" s="633"/>
      <c r="G53" s="634"/>
      <c r="H53" s="634"/>
      <c r="I53" s="634"/>
      <c r="J53" s="634"/>
      <c r="K53" s="634"/>
      <c r="L53" s="635"/>
      <c r="M53" s="634"/>
      <c r="N53" s="634" t="s">
        <v>308</v>
      </c>
      <c r="O53" s="634"/>
      <c r="P53" s="635"/>
      <c r="Q53" s="634"/>
      <c r="R53" s="87"/>
      <c r="S53" s="89"/>
      <c r="T53" s="90"/>
      <c r="U53" s="91"/>
      <c r="V53" s="87"/>
      <c r="W53" s="89"/>
      <c r="X53" s="90"/>
      <c r="Y53" s="92"/>
      <c r="Z53" s="93"/>
      <c r="AA53" s="89"/>
      <c r="AB53" s="89"/>
      <c r="AC53" s="94"/>
      <c r="AD53" s="93">
        <v>-1</v>
      </c>
      <c r="AE53" s="89" t="s">
        <v>41</v>
      </c>
      <c r="AF53" s="89"/>
      <c r="AG53" s="94"/>
      <c r="AH53" s="93">
        <v>-0.85</v>
      </c>
      <c r="AI53" s="89" t="s">
        <v>41</v>
      </c>
      <c r="AJ53" s="89"/>
      <c r="AK53" s="94"/>
      <c r="AL53" s="93">
        <v>-0.7</v>
      </c>
      <c r="AM53" s="89" t="s">
        <v>41</v>
      </c>
      <c r="AN53" s="89"/>
      <c r="AO53" s="94"/>
      <c r="AP53" s="95"/>
      <c r="AQ53" s="89"/>
      <c r="AR53" s="96"/>
      <c r="AS53" s="97"/>
      <c r="AT53" s="95"/>
      <c r="AU53" s="89"/>
      <c r="AV53" s="96"/>
      <c r="AW53" s="97"/>
      <c r="AX53" s="95"/>
      <c r="AY53" s="89"/>
      <c r="AZ53" s="96"/>
      <c r="BA53" s="97"/>
    </row>
    <row r="54" spans="1:95" s="24" customFormat="1" ht="23.25" customHeight="1" x14ac:dyDescent="0.3">
      <c r="A54" s="712"/>
      <c r="B54" s="98"/>
      <c r="C54" s="99"/>
      <c r="D54" s="99"/>
      <c r="E54" s="99"/>
      <c r="F54" s="98"/>
      <c r="G54" s="99"/>
      <c r="H54" s="99"/>
      <c r="I54" s="99"/>
      <c r="J54" s="99"/>
      <c r="K54" s="99"/>
      <c r="L54" s="100"/>
      <c r="M54" s="99"/>
      <c r="N54" s="99"/>
      <c r="O54" s="99"/>
      <c r="P54" s="100"/>
      <c r="Q54" s="99"/>
      <c r="R54" s="101"/>
      <c r="S54" s="103"/>
      <c r="T54" s="67"/>
      <c r="U54" s="104"/>
      <c r="V54" s="101"/>
      <c r="W54" s="103"/>
      <c r="X54" s="67"/>
      <c r="Y54" s="68"/>
      <c r="Z54" s="107"/>
      <c r="AA54" s="103"/>
      <c r="AB54" s="103"/>
      <c r="AC54" s="106"/>
      <c r="AD54" s="107">
        <v>-8.9810000000000001E-2</v>
      </c>
      <c r="AE54" s="103" t="s">
        <v>41</v>
      </c>
      <c r="AF54" s="103"/>
      <c r="AG54" s="106"/>
      <c r="AH54" s="107">
        <v>-0.17899999999999999</v>
      </c>
      <c r="AI54" s="103"/>
      <c r="AJ54" s="103"/>
      <c r="AK54" s="106"/>
      <c r="AL54" s="107">
        <v>-0.19194</v>
      </c>
      <c r="AM54" s="103" t="s">
        <v>41</v>
      </c>
      <c r="AN54" s="103"/>
      <c r="AO54" s="106"/>
      <c r="AP54" s="108"/>
      <c r="AQ54" s="103"/>
      <c r="AR54" s="103"/>
      <c r="AS54" s="109"/>
      <c r="AT54" s="108"/>
      <c r="AU54" s="103"/>
      <c r="AV54" s="103"/>
      <c r="AW54" s="109"/>
      <c r="AX54" s="108"/>
      <c r="AY54" s="103"/>
      <c r="AZ54" s="103"/>
      <c r="BA54" s="109"/>
    </row>
    <row r="55" spans="1:95" s="24" customFormat="1" ht="37.5" customHeight="1" thickBot="1" x14ac:dyDescent="0.35">
      <c r="A55" s="110" t="s">
        <v>42</v>
      </c>
      <c r="B55" s="112"/>
      <c r="C55" s="113"/>
      <c r="D55" s="114"/>
      <c r="E55" s="113"/>
      <c r="F55" s="112"/>
      <c r="G55" s="113"/>
      <c r="H55" s="114"/>
      <c r="I55" s="113"/>
      <c r="J55" s="724">
        <v>7.9459999999999997</v>
      </c>
      <c r="K55" s="725"/>
      <c r="L55" s="725"/>
      <c r="M55" s="726"/>
      <c r="N55" s="115">
        <f>+[7]SFda2001Tesoro!$D$47</f>
        <v>11.675624653055952</v>
      </c>
      <c r="O55" s="113"/>
      <c r="P55" s="113" t="str">
        <f>+[7]SFda2001Tesoro!$F$47</f>
        <v>per il periodo 2001 - 2004</v>
      </c>
      <c r="Q55" s="113"/>
      <c r="R55" s="721" t="s">
        <v>304</v>
      </c>
      <c r="S55" s="722"/>
      <c r="T55" s="722"/>
      <c r="U55" s="723"/>
      <c r="V55" s="727" t="s">
        <v>303</v>
      </c>
      <c r="W55" s="728"/>
      <c r="X55" s="728"/>
      <c r="Y55" s="729"/>
      <c r="Z55" s="121">
        <v>-4.4833593363228488</v>
      </c>
      <c r="AA55" s="118"/>
      <c r="AB55" s="119"/>
      <c r="AC55" s="120"/>
      <c r="AD55" s="121">
        <v>-2.6195025967778349</v>
      </c>
      <c r="AE55" s="118"/>
      <c r="AF55" s="119"/>
      <c r="AG55" s="120"/>
      <c r="AH55" s="121">
        <v>-2.6289507138136337</v>
      </c>
      <c r="AI55" s="118"/>
      <c r="AJ55" s="119"/>
      <c r="AK55" s="120"/>
      <c r="AL55" s="121">
        <v>-2.4722849353401752</v>
      </c>
      <c r="AM55" s="118"/>
      <c r="AN55" s="119"/>
      <c r="AO55" s="120"/>
      <c r="AP55" s="121">
        <v>-2.1956168367385942</v>
      </c>
      <c r="AQ55" s="118"/>
      <c r="AR55" s="119"/>
      <c r="AS55" s="120"/>
      <c r="AT55" s="121">
        <v>-1.2613009815040925</v>
      </c>
      <c r="AU55" s="118"/>
      <c r="AV55" s="119"/>
      <c r="AW55" s="120"/>
      <c r="AX55" s="121">
        <v>-1.0426103323447222</v>
      </c>
      <c r="AY55" s="118"/>
      <c r="AZ55" s="119"/>
      <c r="BA55" s="120"/>
      <c r="BB55" s="122"/>
    </row>
    <row r="56" spans="1:95" s="124" customFormat="1" ht="47.25" customHeight="1" x14ac:dyDescent="0.3">
      <c r="A56" s="710" t="s">
        <v>44</v>
      </c>
      <c r="B56" s="710"/>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c r="AM56" s="710"/>
      <c r="AN56" s="710"/>
      <c r="AO56" s="710"/>
      <c r="AP56" s="710"/>
      <c r="AQ56" s="710"/>
      <c r="AR56" s="710"/>
      <c r="AS56" s="710"/>
      <c r="AT56" s="710"/>
      <c r="AU56" s="710"/>
      <c r="AV56" s="710"/>
      <c r="AW56" s="710"/>
      <c r="AX56" s="710"/>
      <c r="AY56" s="710"/>
      <c r="AZ56" s="710"/>
      <c r="BA56" s="710"/>
    </row>
    <row r="57" spans="1:95" s="124" customFormat="1" x14ac:dyDescent="0.3">
      <c r="A57" s="24" t="s">
        <v>45</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123"/>
      <c r="AR57" s="123"/>
      <c r="AS57" s="123"/>
      <c r="AT57" s="123"/>
      <c r="AU57" s="123"/>
      <c r="AV57" s="123"/>
      <c r="AW57" s="123"/>
      <c r="AX57" s="123"/>
      <c r="AY57" s="123"/>
      <c r="AZ57" s="123"/>
      <c r="BA57" s="123"/>
    </row>
    <row r="58" spans="1:95" s="124" customFormat="1" ht="39.75" customHeight="1" x14ac:dyDescent="0.3">
      <c r="A58" s="713" t="s">
        <v>46</v>
      </c>
      <c r="B58" s="714"/>
      <c r="C58" s="714"/>
      <c r="D58" s="714"/>
      <c r="E58" s="714"/>
      <c r="F58" s="714"/>
      <c r="G58" s="714"/>
      <c r="H58" s="714"/>
      <c r="I58" s="714"/>
      <c r="J58" s="714"/>
      <c r="K58" s="714"/>
      <c r="L58" s="714"/>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4"/>
      <c r="AO58" s="714"/>
      <c r="AP58" s="714"/>
      <c r="AQ58" s="714"/>
      <c r="AR58" s="714"/>
      <c r="AS58" s="714"/>
      <c r="AT58" s="714"/>
      <c r="AU58" s="714"/>
      <c r="AV58" s="714"/>
      <c r="AW58" s="714"/>
      <c r="AX58" s="714"/>
      <c r="AY58" s="714"/>
      <c r="AZ58" s="714"/>
      <c r="BA58" s="714"/>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row>
    <row r="59" spans="1:95" s="124" customFormat="1" x14ac:dyDescent="0.3">
      <c r="A59" s="637" t="s">
        <v>309</v>
      </c>
      <c r="B59" s="638"/>
      <c r="C59" s="638"/>
      <c r="D59" s="638"/>
      <c r="E59" s="638"/>
      <c r="F59" s="24"/>
      <c r="G59" s="24"/>
      <c r="H59" s="24"/>
      <c r="I59" s="24"/>
      <c r="J59" s="24"/>
      <c r="K59" s="24"/>
      <c r="L59" s="24"/>
      <c r="M59" s="24"/>
      <c r="N59" s="24"/>
      <c r="O59" s="24"/>
      <c r="P59" s="24"/>
      <c r="Q59" s="24"/>
      <c r="R59" s="129"/>
      <c r="S59" s="129"/>
      <c r="T59" s="24"/>
      <c r="U59" s="24"/>
      <c r="V59" s="129"/>
      <c r="W59" s="129"/>
      <c r="X59" s="24"/>
      <c r="Y59" s="24"/>
      <c r="Z59" s="130"/>
      <c r="AA59" s="129"/>
      <c r="AB59" s="24"/>
      <c r="AC59" s="24"/>
      <c r="AD59" s="129"/>
      <c r="AE59" s="129"/>
      <c r="AF59" s="24"/>
      <c r="AG59" s="24"/>
      <c r="AH59" s="129"/>
      <c r="AI59" s="129"/>
      <c r="AJ59" s="24"/>
      <c r="AK59" s="24"/>
      <c r="AL59" s="129"/>
      <c r="AM59" s="129"/>
      <c r="AN59" s="24"/>
      <c r="AO59" s="24"/>
      <c r="AP59" s="129"/>
      <c r="AQ59" s="123"/>
      <c r="AR59" s="123"/>
      <c r="AS59" s="123"/>
      <c r="AT59" s="123"/>
      <c r="AU59" s="123"/>
      <c r="AV59" s="123"/>
      <c r="AW59" s="123"/>
      <c r="AX59" s="123"/>
      <c r="AY59" s="123"/>
      <c r="AZ59" s="123"/>
      <c r="BA59" s="123"/>
    </row>
    <row r="60" spans="1:95" s="124" customFormat="1" x14ac:dyDescent="0.3">
      <c r="A60" s="24" t="s">
        <v>47</v>
      </c>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123"/>
      <c r="AR60" s="123"/>
      <c r="AS60" s="123"/>
      <c r="AT60" s="123"/>
      <c r="AU60" s="123"/>
      <c r="AV60" s="123"/>
      <c r="AW60" s="123"/>
      <c r="AX60" s="123"/>
      <c r="AY60" s="123"/>
      <c r="AZ60" s="123"/>
      <c r="BA60" s="123"/>
    </row>
    <row r="61" spans="1:95" s="124" customFormat="1" ht="105.75" customHeight="1" x14ac:dyDescent="0.3">
      <c r="A61" s="714" t="s">
        <v>48</v>
      </c>
      <c r="B61" s="714"/>
      <c r="C61" s="714"/>
      <c r="D61" s="714"/>
      <c r="E61" s="714"/>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14"/>
      <c r="AH61" s="714"/>
      <c r="AI61" s="714"/>
      <c r="AJ61" s="714"/>
      <c r="AK61" s="714"/>
      <c r="AL61" s="714"/>
      <c r="AM61" s="714"/>
      <c r="AN61" s="714"/>
      <c r="AO61" s="714"/>
      <c r="AP61" s="714"/>
      <c r="AQ61" s="714"/>
      <c r="AR61" s="714"/>
      <c r="AS61" s="714"/>
      <c r="AT61" s="714"/>
      <c r="AU61" s="714"/>
      <c r="AV61" s="714"/>
      <c r="AW61" s="714"/>
      <c r="AX61" s="714"/>
      <c r="AY61" s="714"/>
      <c r="AZ61" s="714"/>
      <c r="BA61" s="714"/>
    </row>
    <row r="62" spans="1:95" s="638" customFormat="1" x14ac:dyDescent="0.3">
      <c r="A62" s="639" t="s">
        <v>49</v>
      </c>
    </row>
    <row r="63" spans="1:95" s="638" customFormat="1" x14ac:dyDescent="0.3">
      <c r="A63" s="638" t="s">
        <v>310</v>
      </c>
    </row>
    <row r="64" spans="1:95" s="638" customFormat="1" x14ac:dyDescent="0.3">
      <c r="A64" s="638" t="s">
        <v>311</v>
      </c>
    </row>
    <row r="65" spans="1:53" s="124" customFormat="1" ht="37.5" customHeight="1" x14ac:dyDescent="0.3">
      <c r="A65" s="710" t="s">
        <v>50</v>
      </c>
      <c r="B65" s="710"/>
      <c r="C65" s="710"/>
      <c r="D65" s="710"/>
      <c r="E65" s="710"/>
      <c r="F65" s="710"/>
      <c r="G65" s="710"/>
      <c r="H65" s="710"/>
      <c r="I65" s="710"/>
      <c r="J65" s="710"/>
      <c r="K65" s="710"/>
      <c r="L65" s="710"/>
      <c r="M65" s="710"/>
      <c r="N65" s="710"/>
      <c r="O65" s="710"/>
      <c r="P65" s="710"/>
      <c r="Q65" s="710"/>
      <c r="R65" s="710"/>
      <c r="S65" s="710"/>
      <c r="T65" s="710"/>
      <c r="U65" s="710"/>
      <c r="V65" s="710"/>
      <c r="W65" s="710"/>
      <c r="X65" s="710"/>
      <c r="Y65" s="710"/>
      <c r="Z65" s="710"/>
      <c r="AA65" s="710"/>
      <c r="AB65" s="710"/>
      <c r="AC65" s="710"/>
      <c r="AD65" s="710"/>
      <c r="AE65" s="710"/>
      <c r="AF65" s="710"/>
      <c r="AG65" s="710"/>
      <c r="AH65" s="710"/>
      <c r="AI65" s="710"/>
      <c r="AJ65" s="710"/>
      <c r="AK65" s="710"/>
      <c r="AL65" s="710"/>
      <c r="AM65" s="710"/>
      <c r="AN65" s="710"/>
      <c r="AO65" s="710"/>
      <c r="AP65" s="710"/>
      <c r="AQ65" s="710"/>
      <c r="AR65" s="710"/>
      <c r="AS65" s="710"/>
      <c r="AT65" s="710"/>
      <c r="AU65" s="710"/>
      <c r="AV65" s="710"/>
      <c r="AW65" s="710"/>
      <c r="AX65" s="710"/>
      <c r="AY65" s="710"/>
      <c r="AZ65" s="710"/>
      <c r="BA65" s="710"/>
    </row>
    <row r="66" spans="1:53" s="124" customFormat="1" x14ac:dyDescent="0.3">
      <c r="A66" s="24" t="s">
        <v>51</v>
      </c>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123"/>
      <c r="AR66" s="123"/>
      <c r="AS66" s="123"/>
      <c r="AT66" s="123"/>
      <c r="AU66" s="123"/>
      <c r="AV66" s="123"/>
      <c r="AW66" s="123"/>
      <c r="AX66" s="123"/>
      <c r="AY66" s="123"/>
      <c r="AZ66" s="123"/>
      <c r="BA66" s="123"/>
    </row>
    <row r="67" spans="1:53" s="24" customFormat="1" x14ac:dyDescent="0.3">
      <c r="A67" s="24" t="s">
        <v>52</v>
      </c>
    </row>
    <row r="68" spans="1:53" s="24" customFormat="1" x14ac:dyDescent="0.3">
      <c r="AQ68" s="131"/>
      <c r="AR68" s="131"/>
      <c r="AS68" s="131"/>
    </row>
    <row r="69" spans="1:53" s="24" customFormat="1" x14ac:dyDescent="0.3">
      <c r="AQ69" s="132"/>
    </row>
    <row r="70" spans="1:53" s="24" customFormat="1" x14ac:dyDescent="0.3"/>
    <row r="71" spans="1:53" s="24" customFormat="1" x14ac:dyDescent="0.3"/>
    <row r="72" spans="1:53" s="24" customFormat="1" x14ac:dyDescent="0.3"/>
    <row r="73" spans="1:53" s="24" customFormat="1" x14ac:dyDescent="0.3"/>
    <row r="74" spans="1:53" s="24" customFormat="1" x14ac:dyDescent="0.3"/>
    <row r="75" spans="1:53" s="24" customFormat="1" x14ac:dyDescent="0.3"/>
    <row r="76" spans="1:53" s="24" customForma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53" s="24" customForma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53" s="24" customForma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53" s="24" customForma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53" s="24" customForma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s="24" customForma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s="24" customForma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s="24" customForma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5" spans="1:42" ht="20.25" customHeight="1" x14ac:dyDescent="0.3"/>
  </sheetData>
  <mergeCells count="38">
    <mergeCell ref="AP6:AS6"/>
    <mergeCell ref="AT6:AW6"/>
    <mergeCell ref="K8:K9"/>
    <mergeCell ref="O8:O9"/>
    <mergeCell ref="S8:S9"/>
    <mergeCell ref="W8:W9"/>
    <mergeCell ref="Z6:AC6"/>
    <mergeCell ref="AD6:AG6"/>
    <mergeCell ref="AH6:AK6"/>
    <mergeCell ref="AL6:AO6"/>
    <mergeCell ref="AU8:AU9"/>
    <mergeCell ref="A61:BA61"/>
    <mergeCell ref="R55:U55"/>
    <mergeCell ref="J55:M55"/>
    <mergeCell ref="A53:A54"/>
    <mergeCell ref="A65:BA65"/>
    <mergeCell ref="V55:Y55"/>
    <mergeCell ref="F52:M52"/>
    <mergeCell ref="R52:U52"/>
    <mergeCell ref="A56:BA56"/>
    <mergeCell ref="A58:BA58"/>
    <mergeCell ref="O52:Q52"/>
    <mergeCell ref="AX6:BA6"/>
    <mergeCell ref="B6:E6"/>
    <mergeCell ref="C8:C9"/>
    <mergeCell ref="V52:Y52"/>
    <mergeCell ref="AA8:AA9"/>
    <mergeCell ref="F6:I6"/>
    <mergeCell ref="J6:M6"/>
    <mergeCell ref="N6:Q6"/>
    <mergeCell ref="R6:U6"/>
    <mergeCell ref="V6:Y6"/>
    <mergeCell ref="AY8:AY9"/>
    <mergeCell ref="G8:G9"/>
    <mergeCell ref="AE8:AE9"/>
    <mergeCell ref="AI8:AI9"/>
    <mergeCell ref="AM8:AM9"/>
    <mergeCell ref="AQ8:AQ9"/>
  </mergeCells>
  <phoneticPr fontId="48" type="noConversion"/>
  <printOptions horizontalCentered="1" verticalCentered="1"/>
  <pageMargins left="0" right="0" top="0" bottom="0" header="0" footer="0"/>
  <pageSetup paperSize="9" scale="20"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showGridLines="0" zoomScale="75" workbookViewId="0">
      <selection activeCell="F31" sqref="F31"/>
    </sheetView>
  </sheetViews>
  <sheetFormatPr defaultColWidth="12.5703125" defaultRowHeight="15.75" x14ac:dyDescent="0.25"/>
  <cols>
    <col min="1" max="1" width="16.42578125" style="134" customWidth="1"/>
    <col min="2" max="2" width="18.42578125" style="134" customWidth="1"/>
    <col min="3" max="3" width="19.42578125" style="134" customWidth="1"/>
    <col min="4" max="4" width="14.85546875" style="134" customWidth="1"/>
    <col min="5" max="5" width="19" style="134" customWidth="1"/>
    <col min="6" max="90" width="12.5703125" style="134" customWidth="1"/>
    <col min="91" max="16384" width="12.5703125" style="134"/>
  </cols>
  <sheetData>
    <row r="1" spans="1:6" x14ac:dyDescent="0.25">
      <c r="A1" s="133">
        <f ca="1">NOW()</f>
        <v>41722.449281944442</v>
      </c>
      <c r="B1" s="133"/>
      <c r="C1" s="133"/>
      <c r="D1" s="133"/>
    </row>
    <row r="3" spans="1:6" ht="40.5" customHeight="1" x14ac:dyDescent="0.45">
      <c r="A3" s="784" t="s">
        <v>164</v>
      </c>
      <c r="B3" s="784"/>
      <c r="C3" s="784"/>
      <c r="D3" s="784"/>
      <c r="E3" s="784"/>
      <c r="F3" s="453"/>
    </row>
    <row r="4" spans="1:6" ht="39" customHeight="1" x14ac:dyDescent="0.45">
      <c r="A4" s="454" t="s">
        <v>218</v>
      </c>
      <c r="B4" s="454"/>
      <c r="C4" s="454"/>
      <c r="D4" s="454"/>
      <c r="E4" s="454"/>
      <c r="F4" s="454"/>
    </row>
    <row r="5" spans="1:6" ht="30.75" x14ac:dyDescent="0.45">
      <c r="C5" s="436"/>
    </row>
    <row r="6" spans="1:6" x14ac:dyDescent="0.25">
      <c r="E6" s="184" t="s">
        <v>3</v>
      </c>
    </row>
    <row r="7" spans="1:6" s="184" customFormat="1" x14ac:dyDescent="0.25">
      <c r="A7" s="455"/>
      <c r="B7" s="456" t="s">
        <v>11</v>
      </c>
      <c r="C7" s="456" t="s">
        <v>12</v>
      </c>
      <c r="D7" s="456" t="s">
        <v>13</v>
      </c>
      <c r="E7" s="456" t="s">
        <v>14</v>
      </c>
    </row>
    <row r="8" spans="1:6" ht="15.75" customHeight="1" x14ac:dyDescent="0.25">
      <c r="A8" s="457" t="s">
        <v>54</v>
      </c>
      <c r="B8" s="446">
        <v>81.146999999999991</v>
      </c>
      <c r="C8" s="446">
        <v>106.444</v>
      </c>
      <c r="D8" s="446">
        <v>50.348999999999997</v>
      </c>
      <c r="E8" s="446">
        <v>22.648</v>
      </c>
    </row>
    <row r="9" spans="1:6" ht="15.75" customHeight="1" x14ac:dyDescent="0.25">
      <c r="A9" s="457" t="s">
        <v>55</v>
      </c>
      <c r="B9" s="446">
        <v>1.2030000000000001</v>
      </c>
      <c r="C9" s="446">
        <v>1.736</v>
      </c>
      <c r="D9" s="446">
        <v>0.17699999999999999</v>
      </c>
      <c r="E9" s="446">
        <v>0</v>
      </c>
    </row>
    <row r="10" spans="1:6" ht="15.75" customHeight="1" x14ac:dyDescent="0.25">
      <c r="A10" s="457" t="s">
        <v>56</v>
      </c>
      <c r="B10" s="446">
        <v>1.0449999999999999</v>
      </c>
      <c r="C10" s="446">
        <v>0</v>
      </c>
      <c r="D10" s="446">
        <v>43.405999999999999</v>
      </c>
      <c r="E10" s="446">
        <v>4.0000000000000001E-3</v>
      </c>
    </row>
    <row r="11" spans="1:6" ht="15.75" customHeight="1" x14ac:dyDescent="0.25">
      <c r="A11" s="457" t="s">
        <v>57</v>
      </c>
      <c r="B11" s="446">
        <v>41.573</v>
      </c>
      <c r="C11" s="446">
        <v>9.69</v>
      </c>
      <c r="D11" s="446">
        <v>5.891</v>
      </c>
      <c r="E11" s="446">
        <v>12.132999999999999</v>
      </c>
    </row>
    <row r="12" spans="1:6" ht="15.75" customHeight="1" x14ac:dyDescent="0.25">
      <c r="A12" s="457" t="s">
        <v>58</v>
      </c>
      <c r="B12" s="446">
        <v>4.0969999999999995</v>
      </c>
      <c r="C12" s="446">
        <v>11.587000000000002</v>
      </c>
      <c r="D12" s="446">
        <v>9.4600000000000009</v>
      </c>
      <c r="E12" s="446">
        <v>1</v>
      </c>
    </row>
    <row r="13" spans="1:6" ht="15.75" customHeight="1" x14ac:dyDescent="0.25">
      <c r="A13" s="457" t="s">
        <v>59</v>
      </c>
      <c r="B13" s="446">
        <v>120.39800000000001</v>
      </c>
      <c r="C13" s="446">
        <v>103.17400000000001</v>
      </c>
      <c r="D13" s="446">
        <v>121.71300000000001</v>
      </c>
      <c r="E13" s="446">
        <v>119.53100000000001</v>
      </c>
    </row>
    <row r="14" spans="1:6" ht="15.75" customHeight="1" x14ac:dyDescent="0.25">
      <c r="A14" s="457" t="s">
        <v>60</v>
      </c>
      <c r="B14" s="446">
        <v>15.068</v>
      </c>
      <c r="C14" s="446">
        <v>17.956000000000003</v>
      </c>
      <c r="D14" s="446">
        <v>17.055</v>
      </c>
      <c r="E14" s="446">
        <v>9.2490000000000006</v>
      </c>
    </row>
    <row r="15" spans="1:6" ht="15.75" customHeight="1" x14ac:dyDescent="0.25">
      <c r="A15" s="457" t="s">
        <v>61</v>
      </c>
      <c r="B15" s="446">
        <v>5.2619999999999996</v>
      </c>
      <c r="C15" s="446">
        <v>39.021000000000001</v>
      </c>
      <c r="D15" s="446">
        <v>37.450000000000003</v>
      </c>
      <c r="E15" s="446">
        <v>10.518000000000001</v>
      </c>
    </row>
    <row r="16" spans="1:6" ht="15.75" customHeight="1" x14ac:dyDescent="0.25">
      <c r="A16" s="457" t="s">
        <v>62</v>
      </c>
      <c r="B16" s="446">
        <v>62.956999999999994</v>
      </c>
      <c r="C16" s="446">
        <v>43.503</v>
      </c>
      <c r="D16" s="446">
        <v>53.846000000000004</v>
      </c>
      <c r="E16" s="446">
        <v>47.31</v>
      </c>
    </row>
    <row r="17" spans="1:31" ht="15.75" customHeight="1" x14ac:dyDescent="0.25">
      <c r="A17" s="457" t="s">
        <v>63</v>
      </c>
      <c r="B17" s="446">
        <v>153.52799999999999</v>
      </c>
      <c r="C17" s="446">
        <v>115.94199999999999</v>
      </c>
      <c r="D17" s="446">
        <v>179.75700000000001</v>
      </c>
      <c r="E17" s="446">
        <v>52.127999999999993</v>
      </c>
    </row>
    <row r="18" spans="1:31" ht="15.75" customHeight="1" x14ac:dyDescent="0.25">
      <c r="A18" s="457" t="s">
        <v>64</v>
      </c>
      <c r="B18" s="446">
        <v>29.165999999999997</v>
      </c>
      <c r="C18" s="446">
        <v>11.958</v>
      </c>
      <c r="D18" s="446">
        <v>13.614000000000001</v>
      </c>
      <c r="E18" s="446">
        <v>3.3090000000000002</v>
      </c>
    </row>
    <row r="19" spans="1:31" ht="15.75" customHeight="1" x14ac:dyDescent="0.25">
      <c r="A19" s="457" t="s">
        <v>65</v>
      </c>
      <c r="B19" s="446">
        <v>20.026</v>
      </c>
      <c r="C19" s="446">
        <v>11.686999999999999</v>
      </c>
      <c r="D19" s="446">
        <v>58.945</v>
      </c>
      <c r="E19" s="446">
        <v>6.9320000000000004</v>
      </c>
    </row>
    <row r="20" spans="1:31" ht="15.75" customHeight="1" x14ac:dyDescent="0.25">
      <c r="A20" s="457" t="s">
        <v>66</v>
      </c>
      <c r="B20" s="446">
        <v>86.878</v>
      </c>
      <c r="C20" s="446">
        <v>103.696</v>
      </c>
      <c r="D20" s="446">
        <v>137.37100000000001</v>
      </c>
      <c r="E20" s="446">
        <v>108.261</v>
      </c>
    </row>
    <row r="21" spans="1:31" ht="15.75" customHeight="1" x14ac:dyDescent="0.25">
      <c r="A21" s="457" t="s">
        <v>67</v>
      </c>
      <c r="B21" s="446">
        <v>78.683999999999997</v>
      </c>
      <c r="C21" s="446">
        <v>44.940999999999995</v>
      </c>
      <c r="D21" s="446">
        <v>49.871000000000002</v>
      </c>
      <c r="E21" s="446">
        <v>12.75</v>
      </c>
    </row>
    <row r="22" spans="1:31" ht="15.75" customHeight="1" x14ac:dyDescent="0.25">
      <c r="A22" s="457" t="s">
        <v>68</v>
      </c>
      <c r="B22" s="446">
        <v>5.4349999999999996</v>
      </c>
      <c r="C22" s="446">
        <v>3.4620000000000002</v>
      </c>
      <c r="D22" s="446">
        <v>18.613</v>
      </c>
      <c r="E22" s="446">
        <v>6.6839999999999993</v>
      </c>
    </row>
    <row r="23" spans="1:31" ht="15.75" customHeight="1" x14ac:dyDescent="0.25">
      <c r="A23" s="457" t="s">
        <v>69</v>
      </c>
      <c r="B23" s="446">
        <v>62.125999999999998</v>
      </c>
      <c r="C23" s="446">
        <v>101.01</v>
      </c>
      <c r="D23" s="446">
        <v>84.181999999999988</v>
      </c>
      <c r="E23" s="446">
        <v>35.860999999999997</v>
      </c>
    </row>
    <row r="24" spans="1:31" ht="15.75" customHeight="1" x14ac:dyDescent="0.25">
      <c r="A24" s="457" t="s">
        <v>70</v>
      </c>
      <c r="B24" s="446">
        <v>65.295000000000002</v>
      </c>
      <c r="C24" s="446">
        <v>97.405000000000001</v>
      </c>
      <c r="D24" s="446">
        <v>64.706000000000003</v>
      </c>
      <c r="E24" s="446">
        <v>50.622</v>
      </c>
    </row>
    <row r="25" spans="1:31" ht="15.75" customHeight="1" x14ac:dyDescent="0.25">
      <c r="A25" s="457" t="s">
        <v>71</v>
      </c>
      <c r="B25" s="446">
        <v>1.6460000000000001</v>
      </c>
      <c r="C25" s="446">
        <v>7.2169999999999996</v>
      </c>
      <c r="D25" s="446">
        <v>13.495000000000001</v>
      </c>
      <c r="E25" s="446">
        <v>2.867</v>
      </c>
    </row>
    <row r="26" spans="1:31" ht="15.75" customHeight="1" x14ac:dyDescent="0.25">
      <c r="A26" s="457" t="s">
        <v>72</v>
      </c>
      <c r="B26" s="446">
        <v>29.744</v>
      </c>
      <c r="C26" s="446">
        <v>25.020000000000003</v>
      </c>
      <c r="D26" s="446">
        <v>15.016999999999999</v>
      </c>
      <c r="E26" s="446">
        <v>9.5410000000000004</v>
      </c>
    </row>
    <row r="27" spans="1:31" ht="15.75" customHeight="1" x14ac:dyDescent="0.25">
      <c r="A27" s="457" t="s">
        <v>73</v>
      </c>
      <c r="B27" s="446">
        <v>70.838999999999999</v>
      </c>
      <c r="C27" s="446">
        <v>51.858999999999995</v>
      </c>
      <c r="D27" s="446">
        <v>87.512</v>
      </c>
      <c r="E27" s="446">
        <v>40.478999999999999</v>
      </c>
    </row>
    <row r="28" spans="1:31" ht="15.75" customHeight="1" x14ac:dyDescent="0.25">
      <c r="A28" s="457" t="s">
        <v>74</v>
      </c>
      <c r="B28" s="446">
        <v>23.704999999999998</v>
      </c>
      <c r="C28" s="446">
        <v>33.344000000000001</v>
      </c>
      <c r="D28" s="446">
        <v>25.876999999999999</v>
      </c>
      <c r="E28" s="446">
        <v>11.177000000000001</v>
      </c>
    </row>
    <row r="29" spans="1:31" ht="15.75" customHeight="1" x14ac:dyDescent="0.25">
      <c r="A29" s="458"/>
      <c r="B29" s="143"/>
      <c r="C29" s="446">
        <v>0</v>
      </c>
      <c r="D29" s="446">
        <v>0</v>
      </c>
      <c r="E29" s="446">
        <v>0</v>
      </c>
    </row>
    <row r="30" spans="1:31" ht="15.75" customHeight="1" x14ac:dyDescent="0.25">
      <c r="A30" s="459" t="s">
        <v>75</v>
      </c>
      <c r="B30" s="449">
        <v>959.82199999999978</v>
      </c>
      <c r="C30" s="449">
        <v>940.65200000000004</v>
      </c>
      <c r="D30" s="449">
        <v>1088.307</v>
      </c>
      <c r="E30" s="449">
        <v>563.00400000000013</v>
      </c>
    </row>
    <row r="31" spans="1:31" ht="147" customHeight="1" x14ac:dyDescent="0.25">
      <c r="A31" s="793" t="s">
        <v>219</v>
      </c>
      <c r="B31" s="793"/>
      <c r="C31" s="793"/>
      <c r="D31" s="793"/>
      <c r="E31" s="793"/>
    </row>
    <row r="32" spans="1:31" s="124" customFormat="1" ht="18.75" x14ac:dyDescent="0.3">
      <c r="A32" s="460"/>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42" spans="1:1" x14ac:dyDescent="0.25">
      <c r="A42" s="451"/>
    </row>
    <row r="43" spans="1:1" x14ac:dyDescent="0.25">
      <c r="A43" s="452"/>
    </row>
    <row r="44" spans="1:1" x14ac:dyDescent="0.25">
      <c r="A44" s="452"/>
    </row>
  </sheetData>
  <mergeCells count="2">
    <mergeCell ref="A3:E3"/>
    <mergeCell ref="A31:E31"/>
  </mergeCells>
  <phoneticPr fontId="48" type="noConversion"/>
  <printOptions horizontalCentered="1" verticalCentered="1"/>
  <pageMargins left="0" right="0" top="0" bottom="0" header="0" footer="0"/>
  <pageSetup paperSize="9" scale="81" orientation="landscape"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4"/>
  <sheetViews>
    <sheetView showGridLines="0" zoomScale="75" workbookViewId="0">
      <selection activeCell="C13" sqref="C13"/>
    </sheetView>
  </sheetViews>
  <sheetFormatPr defaultColWidth="12.5703125" defaultRowHeight="15.75" x14ac:dyDescent="0.25"/>
  <cols>
    <col min="1" max="9" width="16.42578125" style="134" customWidth="1"/>
    <col min="10" max="10" width="18.42578125" style="134" customWidth="1"/>
    <col min="11" max="11" width="19.42578125" style="134" customWidth="1"/>
    <col min="12" max="12" width="14.85546875" style="134" customWidth="1"/>
    <col min="13" max="13" width="19" style="134" customWidth="1"/>
    <col min="14" max="98" width="12.5703125" style="134" customWidth="1"/>
    <col min="99" max="16384" width="12.5703125" style="134"/>
  </cols>
  <sheetData>
    <row r="1" spans="1:14" x14ac:dyDescent="0.25">
      <c r="A1" s="133">
        <f ca="1">NOW()</f>
        <v>41722.449281944442</v>
      </c>
      <c r="B1" s="133"/>
      <c r="C1" s="133"/>
      <c r="D1" s="133"/>
      <c r="E1" s="133"/>
      <c r="F1" s="133"/>
      <c r="G1" s="133"/>
      <c r="H1" s="133"/>
      <c r="I1" s="133"/>
      <c r="J1" s="133"/>
      <c r="K1" s="133"/>
      <c r="L1" s="133"/>
    </row>
    <row r="3" spans="1:14" ht="40.5" customHeight="1" x14ac:dyDescent="0.45">
      <c r="A3" s="784" t="s">
        <v>164</v>
      </c>
      <c r="B3" s="784"/>
      <c r="C3" s="784"/>
      <c r="D3" s="784"/>
      <c r="E3" s="784"/>
      <c r="F3" s="784"/>
      <c r="G3" s="784"/>
      <c r="H3" s="784"/>
      <c r="I3" s="784"/>
      <c r="J3" s="784"/>
      <c r="K3" s="784"/>
      <c r="L3" s="784"/>
      <c r="M3" s="784"/>
      <c r="N3" s="453"/>
    </row>
    <row r="4" spans="1:14" ht="39" customHeight="1" x14ac:dyDescent="0.45">
      <c r="A4" s="454" t="s">
        <v>218</v>
      </c>
      <c r="B4" s="454"/>
      <c r="C4" s="454"/>
      <c r="D4" s="454"/>
      <c r="E4" s="454"/>
      <c r="F4" s="454"/>
      <c r="G4" s="454"/>
      <c r="H4" s="454"/>
      <c r="I4" s="454"/>
      <c r="J4" s="454"/>
      <c r="K4" s="454"/>
      <c r="L4" s="454"/>
      <c r="M4" s="454"/>
      <c r="N4" s="454"/>
    </row>
    <row r="5" spans="1:14" ht="30.75" x14ac:dyDescent="0.45">
      <c r="K5" s="436"/>
    </row>
    <row r="6" spans="1:14" x14ac:dyDescent="0.25">
      <c r="M6" s="184" t="s">
        <v>3</v>
      </c>
    </row>
    <row r="7" spans="1:14" s="184" customFormat="1" x14ac:dyDescent="0.25">
      <c r="A7" s="455"/>
      <c r="B7" s="456">
        <v>2001</v>
      </c>
      <c r="C7" s="456" t="s">
        <v>4</v>
      </c>
      <c r="D7" s="456" t="s">
        <v>5</v>
      </c>
      <c r="E7" s="456" t="s">
        <v>6</v>
      </c>
      <c r="F7" s="456" t="s">
        <v>7</v>
      </c>
      <c r="G7" s="456" t="s">
        <v>8</v>
      </c>
      <c r="H7" s="456" t="s">
        <v>9</v>
      </c>
      <c r="I7" s="456" t="s">
        <v>10</v>
      </c>
      <c r="J7" s="456" t="s">
        <v>11</v>
      </c>
      <c r="K7" s="456" t="s">
        <v>12</v>
      </c>
      <c r="L7" s="456" t="s">
        <v>13</v>
      </c>
      <c r="M7" s="456" t="s">
        <v>14</v>
      </c>
    </row>
    <row r="8" spans="1:14" ht="15.75" customHeight="1" x14ac:dyDescent="0.25">
      <c r="A8" s="457" t="s">
        <v>54</v>
      </c>
      <c r="B8" s="446">
        <v>168.77699999999999</v>
      </c>
      <c r="C8" s="446">
        <v>79.765000000000001</v>
      </c>
      <c r="D8" s="446">
        <v>89.405000000000001</v>
      </c>
      <c r="E8" s="446">
        <v>132.77199999999999</v>
      </c>
      <c r="F8" s="446">
        <v>217.02099999999999</v>
      </c>
      <c r="G8" s="446">
        <v>58.734000000000009</v>
      </c>
      <c r="H8" s="446">
        <v>40.969000000000001</v>
      </c>
      <c r="I8" s="446">
        <v>78.238</v>
      </c>
      <c r="J8" s="446">
        <v>81.146999999999991</v>
      </c>
      <c r="K8" s="446">
        <v>106.444</v>
      </c>
      <c r="L8" s="446">
        <v>50.348999999999997</v>
      </c>
      <c r="M8" s="446">
        <v>22.648</v>
      </c>
    </row>
    <row r="9" spans="1:14" ht="15.75" customHeight="1" x14ac:dyDescent="0.25">
      <c r="A9" s="457" t="s">
        <v>55</v>
      </c>
      <c r="B9" s="446">
        <v>1.1830000000000001</v>
      </c>
      <c r="C9" s="446">
        <v>1.2870000000000001</v>
      </c>
      <c r="D9" s="446">
        <v>0.98799999999999999</v>
      </c>
      <c r="E9" s="446">
        <v>0.42700000000000005</v>
      </c>
      <c r="F9" s="446">
        <v>0.23100000000000001</v>
      </c>
      <c r="G9" s="446">
        <v>0.4</v>
      </c>
      <c r="H9" s="446">
        <v>0.6140000000000001</v>
      </c>
      <c r="I9" s="446">
        <v>0.252</v>
      </c>
      <c r="J9" s="446">
        <v>1.2030000000000001</v>
      </c>
      <c r="K9" s="446">
        <v>1.736</v>
      </c>
      <c r="L9" s="446">
        <v>0.17699999999999999</v>
      </c>
      <c r="M9" s="446">
        <v>0</v>
      </c>
    </row>
    <row r="10" spans="1:14" ht="15.75" customHeight="1" x14ac:dyDescent="0.25">
      <c r="A10" s="457" t="s">
        <v>56</v>
      </c>
      <c r="B10" s="446">
        <v>161.82</v>
      </c>
      <c r="C10" s="446">
        <v>74.116</v>
      </c>
      <c r="D10" s="446">
        <v>139.87799999999999</v>
      </c>
      <c r="E10" s="446">
        <v>37.128</v>
      </c>
      <c r="F10" s="446">
        <v>71.323000000000008</v>
      </c>
      <c r="G10" s="446">
        <v>0</v>
      </c>
      <c r="H10" s="446">
        <v>0</v>
      </c>
      <c r="I10" s="446">
        <v>17.271999999999998</v>
      </c>
      <c r="J10" s="446">
        <v>1.0449999999999999</v>
      </c>
      <c r="K10" s="446">
        <v>0</v>
      </c>
      <c r="L10" s="446">
        <v>43.405999999999999</v>
      </c>
      <c r="M10" s="446">
        <v>4.0000000000000001E-3</v>
      </c>
    </row>
    <row r="11" spans="1:14" ht="15.75" customHeight="1" x14ac:dyDescent="0.25">
      <c r="A11" s="457" t="s">
        <v>57</v>
      </c>
      <c r="B11" s="446">
        <v>0</v>
      </c>
      <c r="C11" s="446">
        <v>1.7610000000000001</v>
      </c>
      <c r="D11" s="446">
        <v>3.726</v>
      </c>
      <c r="E11" s="446">
        <v>11.759</v>
      </c>
      <c r="F11" s="446">
        <v>10.899000000000001</v>
      </c>
      <c r="G11" s="446">
        <v>16.75</v>
      </c>
      <c r="H11" s="446">
        <v>4.1040000000000001</v>
      </c>
      <c r="I11" s="446">
        <v>8.0389999999999997</v>
      </c>
      <c r="J11" s="446">
        <v>41.573</v>
      </c>
      <c r="K11" s="446">
        <v>9.69</v>
      </c>
      <c r="L11" s="446">
        <v>5.891</v>
      </c>
      <c r="M11" s="446">
        <v>12.132999999999999</v>
      </c>
    </row>
    <row r="12" spans="1:14" ht="15.75" customHeight="1" x14ac:dyDescent="0.25">
      <c r="A12" s="457" t="s">
        <v>58</v>
      </c>
      <c r="B12" s="446">
        <v>0.17899999999999999</v>
      </c>
      <c r="C12" s="446">
        <v>8.4450000000000003</v>
      </c>
      <c r="D12" s="446">
        <v>0.52899999999999991</v>
      </c>
      <c r="E12" s="446">
        <v>13.56</v>
      </c>
      <c r="F12" s="446">
        <v>16.111999999999998</v>
      </c>
      <c r="G12" s="446">
        <v>20.923000000000002</v>
      </c>
      <c r="H12" s="446">
        <v>23.25</v>
      </c>
      <c r="I12" s="446">
        <v>9.6509999999999998</v>
      </c>
      <c r="J12" s="446">
        <v>4.0969999999999995</v>
      </c>
      <c r="K12" s="446">
        <v>11.587000000000002</v>
      </c>
      <c r="L12" s="446">
        <v>9.4600000000000009</v>
      </c>
      <c r="M12" s="446">
        <v>1</v>
      </c>
    </row>
    <row r="13" spans="1:14" ht="15.75" customHeight="1" x14ac:dyDescent="0.25">
      <c r="A13" s="457" t="s">
        <v>59</v>
      </c>
      <c r="B13" s="446">
        <v>27.22</v>
      </c>
      <c r="C13" s="446">
        <v>33.127000000000002</v>
      </c>
      <c r="D13" s="446">
        <v>52.744999999999997</v>
      </c>
      <c r="E13" s="446">
        <v>75.12299999999999</v>
      </c>
      <c r="F13" s="446">
        <v>70.584000000000003</v>
      </c>
      <c r="G13" s="446">
        <v>46.891999999999996</v>
      </c>
      <c r="H13" s="446">
        <v>215.08</v>
      </c>
      <c r="I13" s="446">
        <v>139.428</v>
      </c>
      <c r="J13" s="446">
        <v>120.39800000000001</v>
      </c>
      <c r="K13" s="446">
        <v>103.17400000000001</v>
      </c>
      <c r="L13" s="446">
        <v>121.71300000000001</v>
      </c>
      <c r="M13" s="446">
        <v>119.53100000000001</v>
      </c>
    </row>
    <row r="14" spans="1:14" ht="15.75" customHeight="1" x14ac:dyDescent="0.25">
      <c r="A14" s="457" t="s">
        <v>60</v>
      </c>
      <c r="B14" s="446">
        <v>4.7869999999999999</v>
      </c>
      <c r="C14" s="446">
        <v>8.2449999999999992</v>
      </c>
      <c r="D14" s="446">
        <v>9.016</v>
      </c>
      <c r="E14" s="446">
        <v>30.833999999999996</v>
      </c>
      <c r="F14" s="446">
        <v>47.039000000000001</v>
      </c>
      <c r="G14" s="446">
        <v>25.95</v>
      </c>
      <c r="H14" s="446">
        <v>11.582999999999998</v>
      </c>
      <c r="I14" s="446">
        <v>24.876000000000001</v>
      </c>
      <c r="J14" s="446">
        <v>15.068</v>
      </c>
      <c r="K14" s="446">
        <v>17.956000000000003</v>
      </c>
      <c r="L14" s="446">
        <v>17.055</v>
      </c>
      <c r="M14" s="446">
        <v>9.2490000000000006</v>
      </c>
    </row>
    <row r="15" spans="1:14" ht="15.75" customHeight="1" x14ac:dyDescent="0.25">
      <c r="A15" s="457" t="s">
        <v>61</v>
      </c>
      <c r="B15" s="446">
        <v>5.8419999999999996</v>
      </c>
      <c r="C15" s="446">
        <v>5.2169999999999996</v>
      </c>
      <c r="D15" s="446">
        <v>14.662000000000001</v>
      </c>
      <c r="E15" s="446">
        <v>5.1109999999999998</v>
      </c>
      <c r="F15" s="446">
        <v>8.5299999999999994</v>
      </c>
      <c r="G15" s="446">
        <v>14.782</v>
      </c>
      <c r="H15" s="446">
        <v>10.638999999999999</v>
      </c>
      <c r="I15" s="446">
        <v>11.227</v>
      </c>
      <c r="J15" s="446">
        <v>5.2619999999999996</v>
      </c>
      <c r="K15" s="446">
        <v>39.021000000000001</v>
      </c>
      <c r="L15" s="446">
        <v>37.450000000000003</v>
      </c>
      <c r="M15" s="446">
        <v>10.518000000000001</v>
      </c>
    </row>
    <row r="16" spans="1:14" ht="15.75" customHeight="1" x14ac:dyDescent="0.25">
      <c r="A16" s="457" t="s">
        <v>62</v>
      </c>
      <c r="B16" s="446">
        <v>95.296000000000006</v>
      </c>
      <c r="C16" s="446">
        <v>93.778999999999996</v>
      </c>
      <c r="D16" s="446">
        <v>96.75800000000001</v>
      </c>
      <c r="E16" s="446">
        <v>61.984999999999999</v>
      </c>
      <c r="F16" s="446">
        <v>64.629000000000005</v>
      </c>
      <c r="G16" s="446">
        <v>71.025000000000006</v>
      </c>
      <c r="H16" s="446">
        <v>55.680999999999997</v>
      </c>
      <c r="I16" s="446">
        <v>64.585000000000008</v>
      </c>
      <c r="J16" s="446">
        <v>62.956999999999994</v>
      </c>
      <c r="K16" s="446">
        <v>43.503</v>
      </c>
      <c r="L16" s="446">
        <v>53.846000000000004</v>
      </c>
      <c r="M16" s="446">
        <v>47.31</v>
      </c>
    </row>
    <row r="17" spans="1:39" ht="15.75" customHeight="1" x14ac:dyDescent="0.25">
      <c r="A17" s="457" t="s">
        <v>63</v>
      </c>
      <c r="B17" s="446">
        <v>56.931999999999995</v>
      </c>
      <c r="C17" s="446">
        <v>93.103000000000009</v>
      </c>
      <c r="D17" s="446">
        <v>70.751999999999995</v>
      </c>
      <c r="E17" s="446">
        <v>57.028000000000006</v>
      </c>
      <c r="F17" s="446">
        <v>32.933999999999997</v>
      </c>
      <c r="G17" s="446">
        <v>69.697000000000003</v>
      </c>
      <c r="H17" s="446">
        <v>116.652</v>
      </c>
      <c r="I17" s="446">
        <v>92.677999999999997</v>
      </c>
      <c r="J17" s="446">
        <v>153.52799999999999</v>
      </c>
      <c r="K17" s="446">
        <v>115.94199999999999</v>
      </c>
      <c r="L17" s="446">
        <v>179.75700000000001</v>
      </c>
      <c r="M17" s="446">
        <v>52.127999999999993</v>
      </c>
    </row>
    <row r="18" spans="1:39" ht="15.75" customHeight="1" x14ac:dyDescent="0.25">
      <c r="A18" s="457" t="s">
        <v>64</v>
      </c>
      <c r="B18" s="446">
        <v>10.449</v>
      </c>
      <c r="C18" s="446">
        <v>19.818999999999999</v>
      </c>
      <c r="D18" s="446">
        <v>12.809000000000001</v>
      </c>
      <c r="E18" s="446">
        <v>9.3810000000000002</v>
      </c>
      <c r="F18" s="446">
        <v>31.315000000000001</v>
      </c>
      <c r="G18" s="446">
        <v>13.414000000000001</v>
      </c>
      <c r="H18" s="446">
        <v>7.9989999999999997</v>
      </c>
      <c r="I18" s="446">
        <v>5.5389999999999997</v>
      </c>
      <c r="J18" s="446">
        <v>29.165999999999997</v>
      </c>
      <c r="K18" s="446">
        <v>11.958</v>
      </c>
      <c r="L18" s="446">
        <v>13.614000000000001</v>
      </c>
      <c r="M18" s="446">
        <v>3.3090000000000002</v>
      </c>
    </row>
    <row r="19" spans="1:39" ht="15.75" customHeight="1" x14ac:dyDescent="0.25">
      <c r="A19" s="457" t="s">
        <v>65</v>
      </c>
      <c r="B19" s="446">
        <v>24.111000000000001</v>
      </c>
      <c r="C19" s="446">
        <v>22.492000000000004</v>
      </c>
      <c r="D19" s="446">
        <v>7.9429999999999996</v>
      </c>
      <c r="E19" s="446">
        <v>37.417000000000002</v>
      </c>
      <c r="F19" s="446">
        <v>23.622</v>
      </c>
      <c r="G19" s="446">
        <v>4.7130000000000001</v>
      </c>
      <c r="H19" s="446">
        <v>11.044000000000002</v>
      </c>
      <c r="I19" s="446">
        <v>26.161000000000001</v>
      </c>
      <c r="J19" s="446">
        <v>20.026</v>
      </c>
      <c r="K19" s="446">
        <v>11.686999999999999</v>
      </c>
      <c r="L19" s="446">
        <v>58.945</v>
      </c>
      <c r="M19" s="446">
        <v>6.9320000000000004</v>
      </c>
    </row>
    <row r="20" spans="1:39" ht="15.75" customHeight="1" x14ac:dyDescent="0.25">
      <c r="A20" s="457" t="s">
        <v>66</v>
      </c>
      <c r="B20" s="446">
        <v>56.323</v>
      </c>
      <c r="C20" s="446">
        <v>112.30800000000001</v>
      </c>
      <c r="D20" s="446">
        <v>97.040999999999997</v>
      </c>
      <c r="E20" s="446">
        <v>71.847000000000008</v>
      </c>
      <c r="F20" s="446">
        <v>253.08100000000002</v>
      </c>
      <c r="G20" s="446">
        <v>210.00200000000001</v>
      </c>
      <c r="H20" s="446">
        <v>169.26499999999999</v>
      </c>
      <c r="I20" s="446">
        <v>84.037000000000006</v>
      </c>
      <c r="J20" s="446">
        <v>86.878</v>
      </c>
      <c r="K20" s="446">
        <v>103.696</v>
      </c>
      <c r="L20" s="446">
        <v>137.37100000000001</v>
      </c>
      <c r="M20" s="446">
        <v>108.261</v>
      </c>
    </row>
    <row r="21" spans="1:39" ht="15.75" customHeight="1" x14ac:dyDescent="0.25">
      <c r="A21" s="457" t="s">
        <v>67</v>
      </c>
      <c r="B21" s="446">
        <v>45.893000000000001</v>
      </c>
      <c r="C21" s="446">
        <v>10.01</v>
      </c>
      <c r="D21" s="446">
        <v>24.239000000000001</v>
      </c>
      <c r="E21" s="446">
        <v>15.907999999999999</v>
      </c>
      <c r="F21" s="446">
        <v>15.201999999999998</v>
      </c>
      <c r="G21" s="446">
        <v>59.540999999999997</v>
      </c>
      <c r="H21" s="446">
        <v>36.942999999999998</v>
      </c>
      <c r="I21" s="446">
        <v>18.658999999999999</v>
      </c>
      <c r="J21" s="446">
        <v>78.683999999999997</v>
      </c>
      <c r="K21" s="446">
        <v>44.940999999999995</v>
      </c>
      <c r="L21" s="446">
        <v>49.871000000000002</v>
      </c>
      <c r="M21" s="446">
        <v>12.75</v>
      </c>
    </row>
    <row r="22" spans="1:39" ht="15.75" customHeight="1" x14ac:dyDescent="0.25">
      <c r="A22" s="457" t="s">
        <v>68</v>
      </c>
      <c r="B22" s="446">
        <v>3.5579999999999998</v>
      </c>
      <c r="C22" s="446">
        <v>1.9950000000000001</v>
      </c>
      <c r="D22" s="446">
        <v>1.9259999999999999</v>
      </c>
      <c r="E22" s="446">
        <v>8.9380000000000006</v>
      </c>
      <c r="F22" s="446">
        <v>5.0339999999999998</v>
      </c>
      <c r="G22" s="446">
        <v>0</v>
      </c>
      <c r="H22" s="446">
        <v>10.873000000000001</v>
      </c>
      <c r="I22" s="446">
        <v>3.7570000000000001</v>
      </c>
      <c r="J22" s="446">
        <v>5.4349999999999996</v>
      </c>
      <c r="K22" s="446">
        <v>3.4620000000000002</v>
      </c>
      <c r="L22" s="446">
        <v>18.613</v>
      </c>
      <c r="M22" s="446">
        <v>6.6839999999999993</v>
      </c>
    </row>
    <row r="23" spans="1:39" ht="15.75" customHeight="1" x14ac:dyDescent="0.25">
      <c r="A23" s="457" t="s">
        <v>69</v>
      </c>
      <c r="B23" s="446">
        <v>280.62299999999999</v>
      </c>
      <c r="C23" s="446">
        <v>260.32900000000001</v>
      </c>
      <c r="D23" s="446">
        <v>96.806999999999988</v>
      </c>
      <c r="E23" s="446">
        <v>128.16800000000001</v>
      </c>
      <c r="F23" s="446">
        <v>82.5</v>
      </c>
      <c r="G23" s="446">
        <v>145.71600000000001</v>
      </c>
      <c r="H23" s="446">
        <v>115.437</v>
      </c>
      <c r="I23" s="446">
        <v>162.28399999999999</v>
      </c>
      <c r="J23" s="446">
        <v>62.125999999999998</v>
      </c>
      <c r="K23" s="446">
        <v>101.01</v>
      </c>
      <c r="L23" s="446">
        <v>84.181999999999988</v>
      </c>
      <c r="M23" s="446">
        <v>35.860999999999997</v>
      </c>
    </row>
    <row r="24" spans="1:39" ht="15.75" customHeight="1" x14ac:dyDescent="0.25">
      <c r="A24" s="457" t="s">
        <v>70</v>
      </c>
      <c r="B24" s="446">
        <v>40.157000000000004</v>
      </c>
      <c r="C24" s="446">
        <v>36.323</v>
      </c>
      <c r="D24" s="446">
        <v>116.251</v>
      </c>
      <c r="E24" s="446">
        <v>124.91200000000001</v>
      </c>
      <c r="F24" s="446">
        <v>122.67200000000001</v>
      </c>
      <c r="G24" s="446">
        <v>154.14500000000001</v>
      </c>
      <c r="H24" s="446">
        <v>73.533000000000001</v>
      </c>
      <c r="I24" s="446">
        <v>72.582999999999998</v>
      </c>
      <c r="J24" s="446">
        <v>65.295000000000002</v>
      </c>
      <c r="K24" s="446">
        <v>97.405000000000001</v>
      </c>
      <c r="L24" s="446">
        <v>64.706000000000003</v>
      </c>
      <c r="M24" s="446">
        <v>50.622</v>
      </c>
    </row>
    <row r="25" spans="1:39" ht="15.75" customHeight="1" x14ac:dyDescent="0.25">
      <c r="A25" s="457" t="s">
        <v>71</v>
      </c>
      <c r="B25" s="446">
        <v>2.75</v>
      </c>
      <c r="C25" s="446">
        <v>0.80200000000000005</v>
      </c>
      <c r="D25" s="446">
        <v>8.5589999999999993</v>
      </c>
      <c r="E25" s="446">
        <v>4.01</v>
      </c>
      <c r="F25" s="446">
        <v>14.939</v>
      </c>
      <c r="G25" s="446">
        <v>5.7249999999999996</v>
      </c>
      <c r="H25" s="446">
        <v>14.411</v>
      </c>
      <c r="I25" s="446">
        <v>6.9510000000000005</v>
      </c>
      <c r="J25" s="446">
        <v>1.6460000000000001</v>
      </c>
      <c r="K25" s="446">
        <v>7.2169999999999996</v>
      </c>
      <c r="L25" s="446">
        <v>13.495000000000001</v>
      </c>
      <c r="M25" s="446">
        <v>2.867</v>
      </c>
    </row>
    <row r="26" spans="1:39" ht="15.75" customHeight="1" x14ac:dyDescent="0.25">
      <c r="A26" s="457" t="s">
        <v>72</v>
      </c>
      <c r="B26" s="446">
        <v>12.926</v>
      </c>
      <c r="C26" s="446">
        <v>34.127000000000002</v>
      </c>
      <c r="D26" s="446">
        <v>22.96</v>
      </c>
      <c r="E26" s="446">
        <v>32.594000000000001</v>
      </c>
      <c r="F26" s="446">
        <v>16.04</v>
      </c>
      <c r="G26" s="446">
        <v>104.443</v>
      </c>
      <c r="H26" s="446">
        <v>20.417999999999999</v>
      </c>
      <c r="I26" s="446">
        <v>42.826999999999998</v>
      </c>
      <c r="J26" s="446">
        <v>29.744</v>
      </c>
      <c r="K26" s="446">
        <v>25.020000000000003</v>
      </c>
      <c r="L26" s="446">
        <v>15.016999999999999</v>
      </c>
      <c r="M26" s="446">
        <v>9.5410000000000004</v>
      </c>
    </row>
    <row r="27" spans="1:39" ht="15.75" customHeight="1" x14ac:dyDescent="0.25">
      <c r="A27" s="457" t="s">
        <v>73</v>
      </c>
      <c r="B27" s="446">
        <v>0</v>
      </c>
      <c r="C27" s="446">
        <v>164.59700000000001</v>
      </c>
      <c r="D27" s="446">
        <v>101.75399999999999</v>
      </c>
      <c r="E27" s="446">
        <v>80.980999999999995</v>
      </c>
      <c r="F27" s="446">
        <v>78.665999999999997</v>
      </c>
      <c r="G27" s="446">
        <v>963.70500000000004</v>
      </c>
      <c r="H27" s="446">
        <v>94.662000000000006</v>
      </c>
      <c r="I27" s="446">
        <v>58.655999999999999</v>
      </c>
      <c r="J27" s="446">
        <v>70.838999999999999</v>
      </c>
      <c r="K27" s="446">
        <v>51.858999999999995</v>
      </c>
      <c r="L27" s="446">
        <v>87.512</v>
      </c>
      <c r="M27" s="446">
        <v>40.478999999999999</v>
      </c>
    </row>
    <row r="28" spans="1:39" ht="15.75" customHeight="1" x14ac:dyDescent="0.25">
      <c r="A28" s="457" t="s">
        <v>74</v>
      </c>
      <c r="B28" s="446">
        <v>13.568</v>
      </c>
      <c r="C28" s="446">
        <v>17.198999999999998</v>
      </c>
      <c r="D28" s="446">
        <v>15.036</v>
      </c>
      <c r="E28" s="446">
        <v>15.818</v>
      </c>
      <c r="F28" s="446">
        <v>32.387</v>
      </c>
      <c r="G28" s="446">
        <v>12.353</v>
      </c>
      <c r="H28" s="446">
        <v>13.757</v>
      </c>
      <c r="I28" s="446">
        <v>23.875</v>
      </c>
      <c r="J28" s="446">
        <v>23.704999999999998</v>
      </c>
      <c r="K28" s="446">
        <v>33.344000000000001</v>
      </c>
      <c r="L28" s="446">
        <v>25.876999999999999</v>
      </c>
      <c r="M28" s="446">
        <v>11.177000000000001</v>
      </c>
    </row>
    <row r="29" spans="1:39" ht="15.75" customHeight="1" x14ac:dyDescent="0.25">
      <c r="A29" s="458"/>
      <c r="B29" s="143"/>
      <c r="C29" s="143"/>
      <c r="D29" s="143"/>
      <c r="E29" s="143"/>
      <c r="F29" s="143"/>
      <c r="G29" s="143"/>
      <c r="H29" s="143"/>
      <c r="I29" s="143"/>
      <c r="J29" s="143"/>
      <c r="K29" s="446">
        <v>0</v>
      </c>
      <c r="L29" s="446">
        <v>0</v>
      </c>
      <c r="M29" s="446">
        <v>0</v>
      </c>
    </row>
    <row r="30" spans="1:39" ht="15.75" customHeight="1" x14ac:dyDescent="0.25">
      <c r="A30" s="459" t="s">
        <v>75</v>
      </c>
      <c r="B30" s="449">
        <v>1012.394</v>
      </c>
      <c r="C30" s="449">
        <v>1078.846</v>
      </c>
      <c r="D30" s="449">
        <v>983.78399999999999</v>
      </c>
      <c r="E30" s="449">
        <v>955.70100000000014</v>
      </c>
      <c r="F30" s="449">
        <v>1214.76</v>
      </c>
      <c r="G30" s="449">
        <v>1998.91</v>
      </c>
      <c r="H30" s="449">
        <v>1046.914</v>
      </c>
      <c r="I30" s="449">
        <v>951.57499999999982</v>
      </c>
      <c r="J30" s="449">
        <v>959.82199999999978</v>
      </c>
      <c r="K30" s="449">
        <v>940.65200000000004</v>
      </c>
      <c r="L30" s="449">
        <v>1088.307</v>
      </c>
      <c r="M30" s="449">
        <v>563.00400000000013</v>
      </c>
    </row>
    <row r="31" spans="1:39" ht="147" customHeight="1" x14ac:dyDescent="0.25">
      <c r="A31" s="793" t="s">
        <v>219</v>
      </c>
      <c r="B31" s="793"/>
      <c r="C31" s="793"/>
      <c r="D31" s="793"/>
      <c r="E31" s="793"/>
      <c r="F31" s="793"/>
      <c r="G31" s="793"/>
      <c r="H31" s="793"/>
      <c r="I31" s="793"/>
      <c r="J31" s="793"/>
      <c r="K31" s="793"/>
      <c r="L31" s="793"/>
      <c r="M31" s="793"/>
    </row>
    <row r="32" spans="1:39" s="124" customFormat="1" ht="18.75" x14ac:dyDescent="0.3">
      <c r="A32" s="460"/>
      <c r="B32" s="460"/>
      <c r="C32" s="460"/>
      <c r="D32" s="460"/>
      <c r="E32" s="460"/>
      <c r="F32" s="460"/>
      <c r="G32" s="460"/>
      <c r="H32" s="460"/>
      <c r="I32" s="460"/>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row>
    <row r="42" spans="1:9" x14ac:dyDescent="0.25">
      <c r="A42" s="451"/>
      <c r="B42" s="451"/>
      <c r="C42" s="451"/>
      <c r="D42" s="451"/>
      <c r="E42" s="451"/>
      <c r="F42" s="451"/>
      <c r="G42" s="451"/>
      <c r="H42" s="451"/>
      <c r="I42" s="451"/>
    </row>
    <row r="43" spans="1:9" x14ac:dyDescent="0.25">
      <c r="A43" s="452"/>
      <c r="B43" s="452"/>
      <c r="C43" s="452"/>
      <c r="D43" s="452"/>
      <c r="E43" s="452"/>
      <c r="F43" s="452"/>
      <c r="G43" s="452"/>
      <c r="H43" s="452"/>
      <c r="I43" s="452"/>
    </row>
    <row r="44" spans="1:9" x14ac:dyDescent="0.25">
      <c r="A44" s="452"/>
      <c r="B44" s="452"/>
      <c r="C44" s="452"/>
      <c r="D44" s="452"/>
      <c r="E44" s="452"/>
      <c r="F44" s="452"/>
      <c r="G44" s="452"/>
      <c r="H44" s="452"/>
      <c r="I44" s="452"/>
    </row>
  </sheetData>
  <mergeCells count="2">
    <mergeCell ref="A3:M3"/>
    <mergeCell ref="A31:M31"/>
  </mergeCells>
  <phoneticPr fontId="48" type="noConversion"/>
  <printOptions horizontalCentered="1" verticalCentered="1"/>
  <pageMargins left="0" right="0" top="0" bottom="0" header="0" footer="0"/>
  <pageSetup paperSize="9" scale="81" orientation="landscape"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C75"/>
  <sheetViews>
    <sheetView showGridLines="0" topLeftCell="A10" zoomScale="60" workbookViewId="0">
      <selection activeCell="I18" sqref="I18"/>
    </sheetView>
  </sheetViews>
  <sheetFormatPr defaultColWidth="0" defaultRowHeight="18.75" x14ac:dyDescent="0.3"/>
  <cols>
    <col min="1" max="1" width="40.7109375" style="393" customWidth="1"/>
    <col min="2" max="2" width="16.140625" style="473" bestFit="1" customWidth="1"/>
    <col min="3" max="3" width="20.85546875" style="393" customWidth="1"/>
    <col min="4" max="4" width="16.140625" style="473" customWidth="1"/>
    <col min="5" max="5" width="19.7109375" style="393" customWidth="1"/>
    <col min="6" max="6" width="28.7109375" style="393" customWidth="1"/>
    <col min="7" max="7" width="15.85546875" style="393" customWidth="1"/>
    <col min="8" max="8" width="31.140625" style="393" customWidth="1"/>
    <col min="9" max="9" width="13" style="393" customWidth="1"/>
    <col min="10" max="254" width="39" style="393" customWidth="1"/>
    <col min="255" max="255" width="40.7109375" style="393" customWidth="1"/>
    <col min="256" max="16384" width="0" style="393" hidden="1"/>
  </cols>
  <sheetData>
    <row r="1" spans="1:29" ht="30.75" x14ac:dyDescent="0.45">
      <c r="A1" s="471">
        <f ca="1">NOW()</f>
        <v>41722.449282060188</v>
      </c>
      <c r="C1" s="461" t="s">
        <v>164</v>
      </c>
      <c r="D1" s="474"/>
      <c r="E1" s="473"/>
      <c r="F1" s="475"/>
      <c r="G1" s="473"/>
    </row>
    <row r="2" spans="1:29" ht="30.75" x14ac:dyDescent="0.45">
      <c r="B2" s="436" t="s">
        <v>226</v>
      </c>
      <c r="C2" s="473"/>
      <c r="D2" s="476"/>
      <c r="E2" s="473"/>
      <c r="F2" s="473"/>
      <c r="G2" s="473"/>
      <c r="H2" s="473"/>
      <c r="I2" s="473"/>
      <c r="J2" s="473"/>
      <c r="K2" s="473"/>
      <c r="L2" s="473"/>
      <c r="M2" s="473"/>
      <c r="N2" s="473"/>
      <c r="O2" s="473"/>
      <c r="P2" s="473"/>
      <c r="Q2" s="473"/>
      <c r="R2" s="473"/>
      <c r="S2" s="473"/>
      <c r="T2" s="473"/>
      <c r="U2" s="473"/>
      <c r="V2" s="473"/>
      <c r="W2" s="473"/>
      <c r="X2" s="473"/>
      <c r="Y2" s="473"/>
      <c r="Z2" s="473"/>
      <c r="AA2" s="473"/>
      <c r="AB2" s="473"/>
      <c r="AC2" s="473"/>
    </row>
    <row r="3" spans="1:29" ht="30.75" x14ac:dyDescent="0.45">
      <c r="B3" s="436"/>
      <c r="C3" s="473"/>
      <c r="D3" s="477"/>
      <c r="E3" s="473"/>
      <c r="F3" s="473"/>
      <c r="G3" s="473"/>
      <c r="H3" s="473"/>
      <c r="I3" s="473"/>
      <c r="J3" s="473"/>
      <c r="K3" s="473"/>
      <c r="L3" s="473"/>
      <c r="M3" s="473"/>
      <c r="N3" s="473"/>
      <c r="O3" s="473"/>
      <c r="P3" s="473"/>
      <c r="Q3" s="473"/>
      <c r="R3" s="473"/>
      <c r="S3" s="473"/>
      <c r="T3" s="473"/>
      <c r="U3" s="473"/>
      <c r="V3" s="473"/>
      <c r="W3" s="473"/>
      <c r="X3" s="473"/>
      <c r="Y3" s="473"/>
      <c r="Z3" s="473"/>
      <c r="AA3" s="473"/>
      <c r="AB3" s="473"/>
      <c r="AC3" s="473"/>
    </row>
    <row r="4" spans="1:29" x14ac:dyDescent="0.3">
      <c r="B4" s="478" t="s">
        <v>3</v>
      </c>
      <c r="C4" s="473"/>
      <c r="D4" s="476"/>
      <c r="E4" s="473"/>
      <c r="F4" s="473"/>
      <c r="G4" s="473"/>
      <c r="H4" s="473"/>
      <c r="I4" s="473"/>
      <c r="J4" s="473"/>
      <c r="K4" s="473"/>
      <c r="L4" s="473"/>
      <c r="M4" s="473"/>
      <c r="N4" s="473"/>
      <c r="O4" s="473"/>
      <c r="P4" s="473"/>
      <c r="Q4" s="473"/>
      <c r="R4" s="473"/>
      <c r="S4" s="473"/>
      <c r="T4" s="473"/>
      <c r="U4" s="473"/>
      <c r="V4" s="473"/>
      <c r="W4" s="473"/>
      <c r="X4" s="473"/>
      <c r="Y4" s="473"/>
      <c r="Z4" s="473"/>
      <c r="AA4" s="473"/>
      <c r="AB4" s="473"/>
      <c r="AC4" s="473"/>
    </row>
    <row r="6" spans="1:29" x14ac:dyDescent="0.3">
      <c r="A6" s="479"/>
      <c r="B6" s="794" t="s">
        <v>11</v>
      </c>
      <c r="C6" s="795"/>
      <c r="D6" s="794" t="s">
        <v>12</v>
      </c>
      <c r="E6" s="795"/>
      <c r="F6" s="480" t="s">
        <v>13</v>
      </c>
      <c r="G6" s="481"/>
      <c r="H6" s="480" t="s">
        <v>14</v>
      </c>
      <c r="I6" s="481"/>
    </row>
    <row r="7" spans="1:29" x14ac:dyDescent="0.3">
      <c r="A7" s="482"/>
      <c r="B7" s="485"/>
      <c r="C7" s="484"/>
      <c r="D7" s="485"/>
      <c r="E7" s="484"/>
      <c r="F7" s="485"/>
      <c r="G7" s="484"/>
      <c r="H7" s="485"/>
      <c r="I7" s="484"/>
    </row>
    <row r="8" spans="1:29" x14ac:dyDescent="0.3">
      <c r="A8" s="482"/>
      <c r="B8" s="485"/>
      <c r="C8" s="486"/>
      <c r="D8" s="485"/>
      <c r="E8" s="486"/>
      <c r="F8" s="485"/>
      <c r="G8" s="486"/>
      <c r="H8" s="485"/>
      <c r="I8" s="486"/>
    </row>
    <row r="9" spans="1:29" x14ac:dyDescent="0.3">
      <c r="A9" s="487"/>
      <c r="B9" s="488"/>
      <c r="C9" s="489"/>
      <c r="D9" s="488"/>
      <c r="E9" s="489"/>
      <c r="F9" s="488"/>
      <c r="G9" s="489"/>
      <c r="H9" s="488"/>
      <c r="I9" s="489"/>
    </row>
    <row r="10" spans="1:29" x14ac:dyDescent="0.3">
      <c r="A10" s="482"/>
      <c r="B10" s="485"/>
      <c r="C10" s="489"/>
      <c r="D10" s="485"/>
      <c r="E10" s="489"/>
      <c r="F10" s="485"/>
      <c r="G10" s="489"/>
      <c r="H10" s="485"/>
      <c r="I10" s="489"/>
    </row>
    <row r="11" spans="1:29" x14ac:dyDescent="0.3">
      <c r="A11" s="482"/>
      <c r="B11" s="490"/>
      <c r="C11" s="491" t="s">
        <v>15</v>
      </c>
      <c r="D11" s="490"/>
      <c r="E11" s="491" t="s">
        <v>15</v>
      </c>
      <c r="F11" s="490"/>
      <c r="G11" s="491" t="s">
        <v>15</v>
      </c>
      <c r="H11" s="490"/>
      <c r="I11" s="491" t="s">
        <v>15</v>
      </c>
    </row>
    <row r="12" spans="1:29" x14ac:dyDescent="0.3">
      <c r="A12" s="482"/>
      <c r="B12" s="485"/>
      <c r="C12" s="491" t="s">
        <v>17</v>
      </c>
      <c r="D12" s="485"/>
      <c r="E12" s="491" t="s">
        <v>17</v>
      </c>
      <c r="F12" s="485"/>
      <c r="G12" s="491" t="s">
        <v>17</v>
      </c>
      <c r="H12" s="485"/>
      <c r="I12" s="491" t="s">
        <v>17</v>
      </c>
    </row>
    <row r="13" spans="1:29" x14ac:dyDescent="0.3">
      <c r="A13" s="482"/>
      <c r="B13" s="485"/>
      <c r="C13" s="491" t="s">
        <v>19</v>
      </c>
      <c r="D13" s="485"/>
      <c r="E13" s="491" t="s">
        <v>19</v>
      </c>
      <c r="F13" s="485"/>
      <c r="G13" s="491" t="s">
        <v>19</v>
      </c>
      <c r="H13" s="485"/>
      <c r="I13" s="491" t="s">
        <v>19</v>
      </c>
    </row>
    <row r="14" spans="1:29" x14ac:dyDescent="0.3">
      <c r="A14" s="482"/>
      <c r="B14" s="485"/>
      <c r="C14" s="493" t="s">
        <v>21</v>
      </c>
      <c r="D14" s="485"/>
      <c r="E14" s="493" t="s">
        <v>21</v>
      </c>
      <c r="F14" s="485"/>
      <c r="G14" s="493" t="s">
        <v>21</v>
      </c>
      <c r="H14" s="485"/>
      <c r="I14" s="493" t="s">
        <v>21</v>
      </c>
    </row>
    <row r="15" spans="1:29" ht="6.95" customHeight="1" x14ac:dyDescent="0.3">
      <c r="A15" s="494"/>
      <c r="B15" s="495"/>
      <c r="C15" s="497"/>
      <c r="D15" s="495"/>
      <c r="E15" s="497"/>
      <c r="F15" s="495"/>
      <c r="G15" s="497"/>
      <c r="H15" s="495"/>
      <c r="I15" s="497"/>
    </row>
    <row r="16" spans="1:29" x14ac:dyDescent="0.3">
      <c r="A16" s="498" t="s">
        <v>227</v>
      </c>
      <c r="B16" s="499">
        <v>4048.6717643209881</v>
      </c>
      <c r="C16" s="501">
        <v>5.4598060008008531</v>
      </c>
      <c r="D16" s="499">
        <v>4212.0715521638585</v>
      </c>
      <c r="E16" s="502"/>
      <c r="F16" s="499">
        <v>4002.3616977098186</v>
      </c>
      <c r="G16" s="502"/>
      <c r="H16" s="499">
        <v>4004.0409365733963</v>
      </c>
      <c r="I16" s="502"/>
      <c r="J16" s="499"/>
    </row>
    <row r="17" spans="1:10" ht="3.95" customHeight="1" x14ac:dyDescent="0.3">
      <c r="A17" s="503"/>
      <c r="B17" s="504"/>
      <c r="C17" s="501" t="e">
        <v>#DIV/0!</v>
      </c>
      <c r="D17" s="504"/>
      <c r="E17" s="506"/>
      <c r="F17" s="504"/>
      <c r="G17" s="506"/>
      <c r="H17" s="504"/>
      <c r="I17" s="506"/>
      <c r="J17" s="504"/>
    </row>
    <row r="18" spans="1:10" x14ac:dyDescent="0.3">
      <c r="A18" s="507" t="s">
        <v>54</v>
      </c>
      <c r="B18" s="504">
        <v>143.12108603701171</v>
      </c>
      <c r="C18" s="501">
        <v>12.818014367755397</v>
      </c>
      <c r="D18" s="504">
        <v>145.7383564222157</v>
      </c>
      <c r="E18" s="506"/>
      <c r="F18" s="504">
        <v>140.55875554360247</v>
      </c>
      <c r="G18" s="506"/>
      <c r="H18" s="504">
        <v>142.03853565215445</v>
      </c>
      <c r="I18" s="506"/>
      <c r="J18" s="504"/>
    </row>
    <row r="19" spans="1:10" x14ac:dyDescent="0.3">
      <c r="A19" s="388" t="s">
        <v>55</v>
      </c>
      <c r="B19" s="504">
        <v>4.3999999999999997E-2</v>
      </c>
      <c r="C19" s="501">
        <v>0</v>
      </c>
      <c r="D19" s="504">
        <v>0.28634598085764151</v>
      </c>
      <c r="E19" s="506"/>
      <c r="F19" s="504">
        <v>4.3999999999999997E-2</v>
      </c>
      <c r="G19" s="506"/>
      <c r="H19" s="504">
        <v>4.4000000000000115E-2</v>
      </c>
      <c r="I19" s="506"/>
      <c r="J19" s="504"/>
    </row>
    <row r="20" spans="1:10" x14ac:dyDescent="0.3">
      <c r="A20" s="388" t="s">
        <v>56</v>
      </c>
      <c r="B20" s="504">
        <v>337.31410296973274</v>
      </c>
      <c r="C20" s="501">
        <v>12.067033888452416</v>
      </c>
      <c r="D20" s="504">
        <v>331.21090825293771</v>
      </c>
      <c r="E20" s="506"/>
      <c r="F20" s="504">
        <v>318.44139452623989</v>
      </c>
      <c r="G20" s="506"/>
      <c r="H20" s="504">
        <v>322.37811823603727</v>
      </c>
      <c r="I20" s="506"/>
      <c r="J20" s="504"/>
    </row>
    <row r="21" spans="1:10" x14ac:dyDescent="0.3">
      <c r="A21" s="388" t="s">
        <v>57</v>
      </c>
      <c r="B21" s="504">
        <v>3.7999999999999999E-2</v>
      </c>
      <c r="C21" s="501">
        <v>0</v>
      </c>
      <c r="D21" s="504">
        <v>0.84310101052249897</v>
      </c>
      <c r="E21" s="506"/>
      <c r="F21" s="504">
        <v>3.7999999999999999E-2</v>
      </c>
      <c r="G21" s="506"/>
      <c r="H21" s="504">
        <v>3.7999999999999999E-2</v>
      </c>
      <c r="I21" s="506"/>
      <c r="J21" s="504"/>
    </row>
    <row r="22" spans="1:10" x14ac:dyDescent="0.3">
      <c r="A22" s="388" t="s">
        <v>58</v>
      </c>
      <c r="B22" s="504">
        <v>4.8000000000000001E-2</v>
      </c>
      <c r="C22" s="501">
        <v>0</v>
      </c>
      <c r="D22" s="504">
        <v>0.77854264471495371</v>
      </c>
      <c r="E22" s="506"/>
      <c r="F22" s="504">
        <v>4.8000000000000001E-2</v>
      </c>
      <c r="G22" s="506"/>
      <c r="H22" s="504">
        <v>4.8000000000000001E-2</v>
      </c>
      <c r="I22" s="506"/>
      <c r="J22" s="504"/>
    </row>
    <row r="23" spans="1:10" x14ac:dyDescent="0.3">
      <c r="A23" s="388" t="s">
        <v>59</v>
      </c>
      <c r="B23" s="504">
        <v>151.43237329359346</v>
      </c>
      <c r="C23" s="501">
        <v>13.397002858049998</v>
      </c>
      <c r="D23" s="504">
        <v>153.03203938342443</v>
      </c>
      <c r="E23" s="506"/>
      <c r="F23" s="504">
        <v>145.95708488011945</v>
      </c>
      <c r="G23" s="506"/>
      <c r="H23" s="504">
        <v>147.94725475066153</v>
      </c>
      <c r="I23" s="506"/>
      <c r="J23" s="504"/>
    </row>
    <row r="24" spans="1:10" x14ac:dyDescent="0.3">
      <c r="A24" s="388" t="s">
        <v>60</v>
      </c>
      <c r="B24" s="504">
        <v>0.16</v>
      </c>
      <c r="C24" s="501">
        <v>0</v>
      </c>
      <c r="D24" s="504">
        <v>1.9381982493176324</v>
      </c>
      <c r="E24" s="506"/>
      <c r="F24" s="504">
        <v>0.16</v>
      </c>
      <c r="G24" s="506"/>
      <c r="H24" s="504">
        <v>0.16</v>
      </c>
      <c r="I24" s="506"/>
      <c r="J24" s="504"/>
    </row>
    <row r="25" spans="1:10" x14ac:dyDescent="0.3">
      <c r="A25" s="388" t="s">
        <v>61</v>
      </c>
      <c r="B25" s="504">
        <v>56.071960569764592</v>
      </c>
      <c r="C25" s="501">
        <v>14.107879007476393</v>
      </c>
      <c r="D25" s="504">
        <v>56.043547336922494</v>
      </c>
      <c r="E25" s="506"/>
      <c r="F25" s="504">
        <v>52.473464482649554</v>
      </c>
      <c r="G25" s="506"/>
      <c r="H25" s="504">
        <v>54.176156359261505</v>
      </c>
      <c r="I25" s="506"/>
      <c r="J25" s="504"/>
    </row>
    <row r="26" spans="1:10" x14ac:dyDescent="0.3">
      <c r="A26" s="388" t="s">
        <v>62</v>
      </c>
      <c r="B26" s="504">
        <v>145.40181297984205</v>
      </c>
      <c r="C26" s="501">
        <v>15.502225387561722</v>
      </c>
      <c r="D26" s="504">
        <v>143.94828484829048</v>
      </c>
      <c r="E26" s="506"/>
      <c r="F26" s="504">
        <v>139.8496464074876</v>
      </c>
      <c r="G26" s="506"/>
      <c r="H26" s="504">
        <v>143.94341416530253</v>
      </c>
      <c r="I26" s="506"/>
      <c r="J26" s="504"/>
    </row>
    <row r="27" spans="1:10" x14ac:dyDescent="0.3">
      <c r="A27" s="388" t="s">
        <v>63</v>
      </c>
      <c r="B27" s="504">
        <v>127.27787491162314</v>
      </c>
      <c r="C27" s="501">
        <v>17.085700597095336</v>
      </c>
      <c r="D27" s="504">
        <v>131.85521230002306</v>
      </c>
      <c r="E27" s="506"/>
      <c r="F27" s="504">
        <v>123.91399934145929</v>
      </c>
      <c r="G27" s="506"/>
      <c r="H27" s="504">
        <v>126.88784312635593</v>
      </c>
      <c r="I27" s="506"/>
      <c r="J27" s="504"/>
    </row>
    <row r="28" spans="1:10" x14ac:dyDescent="0.3">
      <c r="A28" s="388" t="s">
        <v>64</v>
      </c>
      <c r="B28" s="504">
        <v>32.596747516250517</v>
      </c>
      <c r="C28" s="501">
        <v>27.771045277008778</v>
      </c>
      <c r="D28" s="504">
        <v>29.350527842923533</v>
      </c>
      <c r="E28" s="506"/>
      <c r="F28" s="504">
        <v>29.008888121893822</v>
      </c>
      <c r="G28" s="506"/>
      <c r="H28" s="504">
        <v>29.877587969261725</v>
      </c>
      <c r="I28" s="506"/>
      <c r="J28" s="504"/>
    </row>
    <row r="29" spans="1:10" x14ac:dyDescent="0.3">
      <c r="A29" s="388" t="s">
        <v>65</v>
      </c>
      <c r="B29" s="504">
        <v>50.623930674109864</v>
      </c>
      <c r="C29" s="501">
        <v>15.644681214227857</v>
      </c>
      <c r="D29" s="504">
        <v>50.023492981066461</v>
      </c>
      <c r="E29" s="506"/>
      <c r="F29" s="504">
        <v>46.709035715710719</v>
      </c>
      <c r="G29" s="506"/>
      <c r="H29" s="504">
        <v>48.657636267161493</v>
      </c>
      <c r="I29" s="506"/>
      <c r="J29" s="504"/>
    </row>
    <row r="30" spans="1:10" x14ac:dyDescent="0.3">
      <c r="A30" s="388" t="s">
        <v>66</v>
      </c>
      <c r="B30" s="504">
        <v>193.55128451104468</v>
      </c>
      <c r="C30" s="501">
        <v>16.36984005840711</v>
      </c>
      <c r="D30" s="504">
        <v>196.93312324753961</v>
      </c>
      <c r="E30" s="506"/>
      <c r="F30" s="504">
        <v>186.29011244774918</v>
      </c>
      <c r="G30" s="506"/>
      <c r="H30" s="504">
        <v>189.50506371914454</v>
      </c>
      <c r="I30" s="506"/>
      <c r="J30" s="504"/>
    </row>
    <row r="31" spans="1:10" x14ac:dyDescent="0.3">
      <c r="A31" s="388" t="s">
        <v>67</v>
      </c>
      <c r="B31" s="504">
        <v>43.13930681270233</v>
      </c>
      <c r="C31" s="501">
        <v>13.332589732348429</v>
      </c>
      <c r="D31" s="504">
        <v>44.19328409524914</v>
      </c>
      <c r="E31" s="506"/>
      <c r="F31" s="504">
        <v>42.022719729030271</v>
      </c>
      <c r="G31" s="506"/>
      <c r="H31" s="504">
        <v>42.474386024174152</v>
      </c>
      <c r="I31" s="506"/>
      <c r="J31" s="504"/>
    </row>
    <row r="32" spans="1:10" x14ac:dyDescent="0.3">
      <c r="A32" s="388" t="s">
        <v>68</v>
      </c>
      <c r="B32" s="504">
        <v>10.287986980813226</v>
      </c>
      <c r="C32" s="501">
        <v>7.8789769877473912</v>
      </c>
      <c r="D32" s="504">
        <v>11.55597923439357</v>
      </c>
      <c r="E32" s="506"/>
      <c r="F32" s="504">
        <v>10.810884273901179</v>
      </c>
      <c r="G32" s="506"/>
      <c r="H32" s="504">
        <v>10.995020548624407</v>
      </c>
      <c r="I32" s="506"/>
      <c r="J32" s="504"/>
    </row>
    <row r="33" spans="1:10" x14ac:dyDescent="0.3">
      <c r="A33" s="388" t="s">
        <v>69</v>
      </c>
      <c r="B33" s="504">
        <v>196.39490237468672</v>
      </c>
      <c r="C33" s="501">
        <v>14.583461388212735</v>
      </c>
      <c r="D33" s="504">
        <v>197.41592063966394</v>
      </c>
      <c r="E33" s="506"/>
      <c r="F33" s="504">
        <v>187.87279934090853</v>
      </c>
      <c r="G33" s="506"/>
      <c r="H33" s="504">
        <v>187.26663096437451</v>
      </c>
      <c r="I33" s="506"/>
      <c r="J33" s="504"/>
    </row>
    <row r="34" spans="1:10" x14ac:dyDescent="0.3">
      <c r="A34" s="388" t="s">
        <v>70</v>
      </c>
      <c r="B34" s="504">
        <v>129.54418077833816</v>
      </c>
      <c r="C34" s="501">
        <v>9.5973280292236733</v>
      </c>
      <c r="D34" s="504">
        <v>135.36456242993009</v>
      </c>
      <c r="E34" s="506"/>
      <c r="F34" s="504">
        <v>129.01582763406722</v>
      </c>
      <c r="G34" s="506"/>
      <c r="H34" s="504">
        <v>131.01914156042417</v>
      </c>
      <c r="I34" s="506"/>
      <c r="J34" s="504"/>
    </row>
    <row r="35" spans="1:10" x14ac:dyDescent="0.3">
      <c r="A35" s="388" t="s">
        <v>71</v>
      </c>
      <c r="B35" s="504">
        <v>18.482640698551851</v>
      </c>
      <c r="C35" s="501">
        <v>3.9319706572243325</v>
      </c>
      <c r="D35" s="504">
        <v>20.040519290933503</v>
      </c>
      <c r="E35" s="506"/>
      <c r="F35" s="504">
        <v>18.9858106923732</v>
      </c>
      <c r="G35" s="506"/>
      <c r="H35" s="504">
        <v>19.115508252692937</v>
      </c>
      <c r="I35" s="506"/>
      <c r="J35" s="504"/>
    </row>
    <row r="36" spans="1:10" x14ac:dyDescent="0.3">
      <c r="A36" s="388" t="s">
        <v>72</v>
      </c>
      <c r="B36" s="504">
        <v>66.527575073578845</v>
      </c>
      <c r="C36" s="501">
        <v>15.292283217295703</v>
      </c>
      <c r="D36" s="504">
        <v>66.595962249383803</v>
      </c>
      <c r="E36" s="506"/>
      <c r="F36" s="504">
        <v>63.356355952882197</v>
      </c>
      <c r="G36" s="506"/>
      <c r="H36" s="504">
        <v>64.280698701471522</v>
      </c>
      <c r="I36" s="506"/>
      <c r="J36" s="504"/>
    </row>
    <row r="37" spans="1:10" x14ac:dyDescent="0.3">
      <c r="A37" s="388" t="s">
        <v>73</v>
      </c>
      <c r="B37" s="504">
        <v>2346.1827541393441</v>
      </c>
      <c r="C37" s="501">
        <v>5.1978070613464412E-2</v>
      </c>
      <c r="D37" s="504">
        <v>2492.3384729110417</v>
      </c>
      <c r="E37" s="506"/>
      <c r="F37" s="504">
        <v>2366.4899186197435</v>
      </c>
      <c r="G37" s="506"/>
      <c r="H37" s="504">
        <v>2342.8729402762933</v>
      </c>
      <c r="I37" s="506"/>
      <c r="J37" s="504"/>
    </row>
    <row r="38" spans="1:10" x14ac:dyDescent="0.3">
      <c r="A38" s="388" t="s">
        <v>74</v>
      </c>
      <c r="B38" s="504">
        <v>0.43124400000000002</v>
      </c>
      <c r="C38" s="501">
        <v>11.161691279388991</v>
      </c>
      <c r="D38" s="504">
        <v>2.5851708125069015</v>
      </c>
      <c r="E38" s="506"/>
      <c r="F38" s="504">
        <v>0.315</v>
      </c>
      <c r="G38" s="506"/>
      <c r="H38" s="504">
        <v>0.3149999999999995</v>
      </c>
      <c r="I38" s="506"/>
      <c r="J38" s="504"/>
    </row>
    <row r="39" spans="1:10" ht="24.75" customHeight="1" x14ac:dyDescent="0.3">
      <c r="A39" s="503"/>
      <c r="B39" s="504"/>
      <c r="C39" s="506"/>
      <c r="D39" s="504"/>
      <c r="E39" s="506"/>
      <c r="F39" s="504"/>
      <c r="G39" s="506"/>
      <c r="H39" s="504"/>
      <c r="I39" s="506"/>
      <c r="J39" s="504"/>
    </row>
    <row r="40" spans="1:10" x14ac:dyDescent="0.3">
      <c r="A40" s="508" t="s">
        <v>228</v>
      </c>
      <c r="B40" s="499">
        <v>97.531999999999996</v>
      </c>
      <c r="C40" s="502"/>
      <c r="D40" s="499">
        <v>48.000891820000007</v>
      </c>
      <c r="E40" s="502"/>
      <c r="F40" s="499">
        <v>42.786383819999998</v>
      </c>
      <c r="G40" s="502"/>
      <c r="H40" s="499">
        <v>31.688641488839</v>
      </c>
      <c r="I40" s="502"/>
      <c r="J40" s="499"/>
    </row>
    <row r="41" spans="1:10" x14ac:dyDescent="0.3">
      <c r="A41" s="503"/>
      <c r="B41" s="504"/>
      <c r="C41" s="506"/>
      <c r="D41" s="504"/>
      <c r="E41" s="506"/>
      <c r="F41" s="504"/>
      <c r="G41" s="506"/>
      <c r="H41" s="504"/>
      <c r="I41" s="506"/>
    </row>
    <row r="42" spans="1:10" x14ac:dyDescent="0.3">
      <c r="A42" s="498" t="s">
        <v>229</v>
      </c>
      <c r="B42" s="499">
        <v>605.51</v>
      </c>
      <c r="C42" s="510">
        <v>10.998881780352331</v>
      </c>
      <c r="D42" s="499">
        <v>562.51</v>
      </c>
      <c r="E42" s="510">
        <v>-7.1014516688411424</v>
      </c>
      <c r="F42" s="499">
        <v>640.51335028250003</v>
      </c>
      <c r="G42" s="510">
        <v>13.867015747720046</v>
      </c>
      <c r="H42" s="499">
        <v>646.93338349999999</v>
      </c>
      <c r="I42" s="510">
        <v>1.0023262145384466</v>
      </c>
    </row>
    <row r="43" spans="1:10" ht="15" customHeight="1" x14ac:dyDescent="0.3">
      <c r="A43" s="503"/>
      <c r="B43" s="504"/>
      <c r="C43" s="506"/>
      <c r="D43" s="504"/>
      <c r="E43" s="506"/>
      <c r="F43" s="504"/>
      <c r="G43" s="506"/>
      <c r="H43" s="504"/>
      <c r="I43" s="506"/>
    </row>
    <row r="44" spans="1:10" x14ac:dyDescent="0.3">
      <c r="A44" s="511" t="s">
        <v>230</v>
      </c>
      <c r="B44" s="504">
        <v>138.5</v>
      </c>
      <c r="C44" s="501">
        <v>3.3582089552238807</v>
      </c>
      <c r="D44" s="504">
        <v>140.5</v>
      </c>
      <c r="E44" s="501">
        <v>1.4440433212996391</v>
      </c>
      <c r="F44" s="504">
        <v>142.00335000000001</v>
      </c>
      <c r="G44" s="501">
        <v>1.0700000000000083</v>
      </c>
      <c r="H44" s="504">
        <v>143.4233835</v>
      </c>
      <c r="I44" s="501">
        <v>0.99999999999999156</v>
      </c>
    </row>
    <row r="45" spans="1:10" x14ac:dyDescent="0.3">
      <c r="A45" s="511" t="s">
        <v>231</v>
      </c>
      <c r="B45" s="504">
        <v>2.5</v>
      </c>
      <c r="C45" s="501"/>
      <c r="D45" s="504">
        <v>2.5</v>
      </c>
      <c r="E45" s="501"/>
      <c r="F45" s="504">
        <v>2.5</v>
      </c>
      <c r="G45" s="501"/>
      <c r="H45" s="504">
        <v>2.5</v>
      </c>
      <c r="I45" s="501"/>
    </row>
    <row r="46" spans="1:10" x14ac:dyDescent="0.3">
      <c r="A46" s="511" t="s">
        <v>232</v>
      </c>
      <c r="B46" s="504">
        <v>173.01</v>
      </c>
      <c r="C46" s="501"/>
      <c r="D46" s="504">
        <v>173.01</v>
      </c>
      <c r="E46" s="501"/>
      <c r="F46" s="504">
        <v>173.01</v>
      </c>
      <c r="G46" s="501"/>
      <c r="H46" s="504">
        <v>173.01</v>
      </c>
      <c r="I46" s="501"/>
    </row>
    <row r="47" spans="1:10" x14ac:dyDescent="0.3">
      <c r="A47" s="511" t="s">
        <v>233</v>
      </c>
      <c r="B47" s="504">
        <v>241.5</v>
      </c>
      <c r="C47" s="501">
        <v>2.3305084745762712</v>
      </c>
      <c r="D47" s="504">
        <v>244.5</v>
      </c>
      <c r="E47" s="501">
        <v>1.2422360248447204</v>
      </c>
      <c r="F47" s="504">
        <v>251.0000002825</v>
      </c>
      <c r="G47" s="501">
        <v>2.6584868231083831</v>
      </c>
      <c r="H47" s="504">
        <v>255.99999999999997</v>
      </c>
      <c r="I47" s="501">
        <v>1.9920317577181217</v>
      </c>
    </row>
    <row r="48" spans="1:10" x14ac:dyDescent="0.3">
      <c r="A48" s="511" t="s">
        <v>234</v>
      </c>
      <c r="B48" s="504"/>
      <c r="C48" s="501"/>
      <c r="D48" s="504"/>
      <c r="E48" s="501"/>
      <c r="F48" s="504">
        <v>70</v>
      </c>
      <c r="G48" s="501"/>
      <c r="H48" s="504">
        <v>70</v>
      </c>
      <c r="I48" s="501"/>
    </row>
    <row r="49" spans="1:27" x14ac:dyDescent="0.3">
      <c r="A49" s="511" t="s">
        <v>235</v>
      </c>
      <c r="B49" s="504">
        <v>50</v>
      </c>
      <c r="C49" s="506"/>
      <c r="D49" s="504"/>
      <c r="E49" s="506"/>
      <c r="F49" s="504"/>
      <c r="G49" s="506"/>
      <c r="H49" s="504"/>
      <c r="I49" s="506"/>
    </row>
    <row r="50" spans="1:27" x14ac:dyDescent="0.3">
      <c r="A50" s="511" t="s">
        <v>236</v>
      </c>
      <c r="B50" s="504"/>
      <c r="C50" s="506"/>
      <c r="D50" s="504">
        <v>2</v>
      </c>
      <c r="E50" s="506"/>
      <c r="F50" s="504">
        <v>2</v>
      </c>
      <c r="G50" s="506"/>
      <c r="H50" s="504">
        <v>2</v>
      </c>
      <c r="I50" s="506"/>
    </row>
    <row r="51" spans="1:27" x14ac:dyDescent="0.3">
      <c r="A51" s="508" t="s">
        <v>228</v>
      </c>
      <c r="B51" s="513">
        <v>0</v>
      </c>
      <c r="C51" s="502"/>
      <c r="D51" s="513">
        <v>0</v>
      </c>
      <c r="E51" s="502"/>
      <c r="F51" s="513">
        <v>0</v>
      </c>
      <c r="G51" s="502"/>
      <c r="H51" s="513">
        <v>0</v>
      </c>
      <c r="I51" s="502"/>
    </row>
    <row r="52" spans="1:27" x14ac:dyDescent="0.3">
      <c r="A52" s="503"/>
      <c r="B52" s="504"/>
      <c r="C52" s="506"/>
      <c r="D52" s="504"/>
      <c r="E52" s="506"/>
      <c r="F52" s="504"/>
      <c r="G52" s="506"/>
      <c r="H52" s="504"/>
      <c r="I52" s="506"/>
    </row>
    <row r="53" spans="1:27" x14ac:dyDescent="0.3">
      <c r="A53" s="514" t="s">
        <v>237</v>
      </c>
      <c r="B53" s="515">
        <v>4751.713764320988</v>
      </c>
      <c r="C53" s="517"/>
      <c r="D53" s="515">
        <v>4822.5824439838589</v>
      </c>
      <c r="E53" s="517"/>
      <c r="F53" s="515">
        <v>4685.6614318123184</v>
      </c>
      <c r="G53" s="517"/>
      <c r="H53" s="515">
        <v>4682.6629615622351</v>
      </c>
      <c r="I53" s="517"/>
    </row>
    <row r="54" spans="1:27" x14ac:dyDescent="0.3">
      <c r="A54" s="518" t="s">
        <v>238</v>
      </c>
      <c r="B54" s="519"/>
      <c r="C54" s="519"/>
      <c r="D54" s="393"/>
    </row>
    <row r="55" spans="1:27" x14ac:dyDescent="0.3">
      <c r="B55" s="519"/>
      <c r="C55" s="519"/>
      <c r="D55" s="393"/>
    </row>
    <row r="56" spans="1:27" x14ac:dyDescent="0.3">
      <c r="A56" s="693"/>
      <c r="B56" s="520"/>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row>
    <row r="57" spans="1:27" x14ac:dyDescent="0.3">
      <c r="A57" s="693"/>
      <c r="B57" s="520"/>
      <c r="C57" s="521"/>
      <c r="D57" s="520"/>
      <c r="E57" s="521"/>
      <c r="F57" s="521"/>
      <c r="G57" s="521"/>
      <c r="H57" s="521"/>
      <c r="I57" s="521"/>
      <c r="J57" s="521"/>
      <c r="K57" s="521"/>
      <c r="L57" s="521"/>
      <c r="M57" s="521"/>
      <c r="N57" s="521"/>
      <c r="O57" s="521"/>
      <c r="P57" s="521"/>
      <c r="Q57" s="521"/>
      <c r="R57" s="521"/>
      <c r="S57" s="521"/>
      <c r="T57" s="521"/>
      <c r="U57" s="521"/>
      <c r="V57" s="521"/>
      <c r="W57" s="521"/>
      <c r="X57" s="521"/>
      <c r="Y57" s="521"/>
      <c r="Z57" s="521"/>
      <c r="AA57" s="521"/>
    </row>
    <row r="58" spans="1:27" x14ac:dyDescent="0.3">
      <c r="A58" s="693"/>
      <c r="B58" s="520"/>
      <c r="C58" s="521"/>
      <c r="D58" s="520"/>
      <c r="E58" s="521"/>
      <c r="F58" s="521"/>
      <c r="G58" s="521"/>
      <c r="H58" s="521"/>
      <c r="I58" s="521"/>
      <c r="J58" s="521"/>
      <c r="K58" s="521"/>
      <c r="L58" s="521"/>
      <c r="M58" s="521"/>
      <c r="N58" s="521"/>
      <c r="O58" s="521"/>
      <c r="P58" s="521"/>
      <c r="Q58" s="521"/>
      <c r="R58" s="521"/>
      <c r="S58" s="521"/>
      <c r="T58" s="521"/>
      <c r="U58" s="521"/>
      <c r="V58" s="521"/>
      <c r="W58" s="521"/>
      <c r="X58" s="521"/>
      <c r="Y58" s="521"/>
      <c r="Z58" s="521"/>
      <c r="AA58" s="521"/>
    </row>
    <row r="59" spans="1:27" x14ac:dyDescent="0.3">
      <c r="A59" s="693"/>
      <c r="B59" s="520"/>
      <c r="C59" s="521"/>
      <c r="D59" s="520"/>
      <c r="E59" s="521"/>
      <c r="F59" s="521"/>
      <c r="G59" s="521"/>
      <c r="H59" s="521"/>
      <c r="I59" s="521"/>
      <c r="J59" s="521"/>
      <c r="K59" s="521"/>
      <c r="L59" s="521"/>
      <c r="M59" s="521"/>
      <c r="N59" s="521"/>
      <c r="O59" s="521"/>
      <c r="P59" s="521"/>
      <c r="Q59" s="521"/>
      <c r="R59" s="521"/>
      <c r="S59" s="521"/>
      <c r="T59" s="521"/>
      <c r="U59" s="521"/>
      <c r="V59" s="521"/>
      <c r="W59" s="521"/>
      <c r="X59" s="521"/>
      <c r="Y59" s="521"/>
      <c r="Z59" s="521"/>
      <c r="AA59" s="521"/>
    </row>
    <row r="60" spans="1:27" x14ac:dyDescent="0.3">
      <c r="A60" s="693"/>
      <c r="B60" s="520"/>
      <c r="C60" s="521"/>
      <c r="D60" s="520"/>
      <c r="E60" s="521"/>
      <c r="F60" s="521"/>
      <c r="G60" s="521"/>
      <c r="H60" s="521"/>
      <c r="I60" s="521"/>
      <c r="J60" s="521"/>
      <c r="K60" s="521"/>
      <c r="L60" s="521"/>
      <c r="M60" s="521"/>
      <c r="N60" s="521"/>
      <c r="O60" s="521"/>
      <c r="P60" s="521"/>
      <c r="Q60" s="521"/>
      <c r="R60" s="521"/>
      <c r="S60" s="521"/>
      <c r="T60" s="521"/>
      <c r="U60" s="521"/>
      <c r="V60" s="521"/>
      <c r="W60" s="521"/>
      <c r="X60" s="521"/>
      <c r="Y60" s="521"/>
      <c r="Z60" s="521"/>
      <c r="AA60" s="521"/>
    </row>
    <row r="61" spans="1:27" x14ac:dyDescent="0.3">
      <c r="A61" s="694"/>
    </row>
    <row r="62" spans="1:27" x14ac:dyDescent="0.3">
      <c r="A62" s="695" t="s">
        <v>228</v>
      </c>
    </row>
    <row r="64" spans="1:27" x14ac:dyDescent="0.3">
      <c r="A64" s="522"/>
    </row>
    <row r="65" spans="1:4" x14ac:dyDescent="0.3">
      <c r="B65" s="393"/>
      <c r="D65" s="393"/>
    </row>
    <row r="69" spans="1:4" x14ac:dyDescent="0.3">
      <c r="A69" s="472"/>
    </row>
    <row r="71" spans="1:4" x14ac:dyDescent="0.3">
      <c r="A71" s="522"/>
    </row>
    <row r="72" spans="1:4" x14ac:dyDescent="0.3">
      <c r="A72" s="522"/>
    </row>
    <row r="73" spans="1:4" x14ac:dyDescent="0.3">
      <c r="A73" s="522"/>
    </row>
    <row r="75" spans="1:4" x14ac:dyDescent="0.3">
      <c r="A75" s="523"/>
    </row>
  </sheetData>
  <mergeCells count="2">
    <mergeCell ref="B6:C6"/>
    <mergeCell ref="D6:E6"/>
  </mergeCells>
  <phoneticPr fontId="48" type="noConversion"/>
  <printOptions horizontalCentered="1" verticalCentered="1"/>
  <pageMargins left="0" right="0" top="0" bottom="0" header="0" footer="0"/>
  <pageSetup paperSize="9" scale="30" orientation="landscape"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S75"/>
  <sheetViews>
    <sheetView showGridLines="0" topLeftCell="A13" zoomScale="60" workbookViewId="0">
      <selection activeCell="D43" sqref="D43"/>
    </sheetView>
  </sheetViews>
  <sheetFormatPr defaultColWidth="39" defaultRowHeight="18.75" x14ac:dyDescent="0.3"/>
  <cols>
    <col min="1" max="12" width="40.7109375" style="393" customWidth="1"/>
    <col min="13" max="13" width="27.5703125" style="393" customWidth="1"/>
    <col min="14" max="14" width="26" style="393" customWidth="1"/>
    <col min="15" max="15" width="23.85546875" style="393" customWidth="1"/>
    <col min="16" max="16" width="16.140625" style="473" customWidth="1"/>
    <col min="17" max="17" width="10.42578125" style="393" customWidth="1"/>
    <col min="18" max="18" width="16.140625" style="473" bestFit="1" customWidth="1"/>
    <col min="19" max="19" width="20.85546875" style="393" customWidth="1"/>
    <col min="20" max="20" width="16.140625" style="473" customWidth="1"/>
    <col min="21" max="21" width="19.7109375" style="393" customWidth="1"/>
    <col min="22" max="22" width="28.7109375" style="393" customWidth="1"/>
    <col min="23" max="23" width="15.85546875" style="393" customWidth="1"/>
    <col min="24" max="24" width="31.140625" style="393" customWidth="1"/>
    <col min="25" max="25" width="13" style="393" customWidth="1"/>
    <col min="26" max="16384" width="39" style="393"/>
  </cols>
  <sheetData>
    <row r="1" spans="1:45" ht="30.75" x14ac:dyDescent="0.45">
      <c r="A1" s="471">
        <f ca="1">NOW()</f>
        <v>41722.449281944442</v>
      </c>
      <c r="B1" s="471"/>
      <c r="C1" s="471"/>
      <c r="D1" s="471"/>
      <c r="E1" s="471"/>
      <c r="F1" s="471"/>
      <c r="G1" s="471"/>
      <c r="H1" s="471"/>
      <c r="I1" s="471"/>
      <c r="J1" s="471"/>
      <c r="K1" s="471"/>
      <c r="L1" s="471"/>
      <c r="M1" s="471"/>
      <c r="N1" s="471"/>
      <c r="O1" s="471"/>
      <c r="P1" s="472" t="s">
        <v>225</v>
      </c>
      <c r="Q1" s="473"/>
      <c r="S1" s="461" t="s">
        <v>164</v>
      </c>
      <c r="T1" s="474"/>
      <c r="U1" s="473"/>
      <c r="V1" s="475"/>
      <c r="W1" s="473"/>
    </row>
    <row r="2" spans="1:45" ht="30.75" x14ac:dyDescent="0.45">
      <c r="Q2" s="473"/>
      <c r="R2" s="436" t="s">
        <v>226</v>
      </c>
      <c r="S2" s="473"/>
      <c r="T2" s="476"/>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row>
    <row r="3" spans="1:45" ht="30.75" x14ac:dyDescent="0.45">
      <c r="Q3" s="473"/>
      <c r="R3" s="436"/>
      <c r="S3" s="473"/>
      <c r="T3" s="477"/>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row>
    <row r="4" spans="1:45" x14ac:dyDescent="0.3">
      <c r="Q4" s="473"/>
      <c r="R4" s="478" t="s">
        <v>3</v>
      </c>
      <c r="S4" s="473"/>
      <c r="T4" s="476"/>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row>
    <row r="6" spans="1:45" x14ac:dyDescent="0.3">
      <c r="A6" s="479"/>
      <c r="B6" s="794" t="s">
        <v>312</v>
      </c>
      <c r="C6" s="796"/>
      <c r="D6" s="794" t="s">
        <v>4</v>
      </c>
      <c r="E6" s="796"/>
      <c r="F6" s="794" t="s">
        <v>5</v>
      </c>
      <c r="G6" s="795"/>
      <c r="H6" s="794" t="s">
        <v>6</v>
      </c>
      <c r="I6" s="796"/>
      <c r="J6" s="794" t="s">
        <v>7</v>
      </c>
      <c r="K6" s="796"/>
      <c r="L6" s="794" t="s">
        <v>8</v>
      </c>
      <c r="M6" s="796"/>
      <c r="N6" s="794" t="s">
        <v>9</v>
      </c>
      <c r="O6" s="796"/>
      <c r="P6" s="794" t="s">
        <v>10</v>
      </c>
      <c r="Q6" s="796"/>
      <c r="R6" s="794" t="s">
        <v>11</v>
      </c>
      <c r="S6" s="795"/>
      <c r="T6" s="794" t="s">
        <v>12</v>
      </c>
      <c r="U6" s="795"/>
      <c r="V6" s="480" t="s">
        <v>13</v>
      </c>
      <c r="W6" s="481"/>
      <c r="X6" s="480" t="s">
        <v>14</v>
      </c>
      <c r="Y6" s="481"/>
    </row>
    <row r="7" spans="1:45" x14ac:dyDescent="0.3">
      <c r="A7" s="482"/>
      <c r="B7" s="483"/>
      <c r="C7" s="484"/>
      <c r="D7" s="483"/>
      <c r="E7" s="484"/>
      <c r="F7" s="483"/>
      <c r="G7" s="484"/>
      <c r="H7" s="483"/>
      <c r="I7" s="484"/>
      <c r="J7" s="483"/>
      <c r="K7" s="484"/>
      <c r="L7" s="483"/>
      <c r="M7" s="484"/>
      <c r="N7" s="483"/>
      <c r="O7" s="484"/>
      <c r="P7" s="483"/>
      <c r="Q7" s="484"/>
      <c r="R7" s="485"/>
      <c r="S7" s="484"/>
      <c r="T7" s="485"/>
      <c r="U7" s="484"/>
      <c r="V7" s="485"/>
      <c r="W7" s="484"/>
      <c r="X7" s="485"/>
      <c r="Y7" s="484"/>
    </row>
    <row r="8" spans="1:45" x14ac:dyDescent="0.3">
      <c r="A8" s="482"/>
      <c r="B8" s="485"/>
      <c r="C8" s="486"/>
      <c r="D8" s="485"/>
      <c r="E8" s="486"/>
      <c r="F8" s="485"/>
      <c r="G8" s="486"/>
      <c r="H8" s="485"/>
      <c r="I8" s="486"/>
      <c r="J8" s="485"/>
      <c r="K8" s="486"/>
      <c r="L8" s="485"/>
      <c r="M8" s="486"/>
      <c r="N8" s="485"/>
      <c r="O8" s="486"/>
      <c r="P8" s="485"/>
      <c r="Q8" s="486"/>
      <c r="R8" s="485"/>
      <c r="S8" s="486"/>
      <c r="T8" s="485"/>
      <c r="U8" s="486"/>
      <c r="V8" s="485"/>
      <c r="W8" s="486"/>
      <c r="X8" s="485"/>
      <c r="Y8" s="486"/>
    </row>
    <row r="9" spans="1:45" x14ac:dyDescent="0.3">
      <c r="A9" s="487"/>
      <c r="B9" s="488"/>
      <c r="C9" s="489"/>
      <c r="D9" s="488"/>
      <c r="E9" s="489"/>
      <c r="F9" s="488"/>
      <c r="G9" s="489"/>
      <c r="H9" s="488"/>
      <c r="I9" s="489"/>
      <c r="J9" s="488"/>
      <c r="K9" s="489"/>
      <c r="L9" s="488"/>
      <c r="M9" s="489"/>
      <c r="N9" s="488"/>
      <c r="O9" s="489"/>
      <c r="P9" s="488"/>
      <c r="Q9" s="489"/>
      <c r="R9" s="488"/>
      <c r="S9" s="489"/>
      <c r="T9" s="488"/>
      <c r="U9" s="489"/>
      <c r="V9" s="488"/>
      <c r="W9" s="489"/>
      <c r="X9" s="488"/>
      <c r="Y9" s="489"/>
    </row>
    <row r="10" spans="1:45" x14ac:dyDescent="0.3">
      <c r="A10" s="482"/>
      <c r="B10" s="485"/>
      <c r="C10" s="489"/>
      <c r="D10" s="485"/>
      <c r="E10" s="489"/>
      <c r="F10" s="485"/>
      <c r="G10" s="489"/>
      <c r="H10" s="485"/>
      <c r="I10" s="489"/>
      <c r="J10" s="485"/>
      <c r="K10" s="489"/>
      <c r="L10" s="485"/>
      <c r="M10" s="489"/>
      <c r="N10" s="485"/>
      <c r="O10" s="489"/>
      <c r="P10" s="485"/>
      <c r="Q10" s="489"/>
      <c r="R10" s="485"/>
      <c r="S10" s="489"/>
      <c r="T10" s="485"/>
      <c r="U10" s="489"/>
      <c r="V10" s="485"/>
      <c r="W10" s="489"/>
      <c r="X10" s="485"/>
      <c r="Y10" s="489"/>
    </row>
    <row r="11" spans="1:45" x14ac:dyDescent="0.3">
      <c r="A11" s="482"/>
      <c r="B11" s="490"/>
      <c r="C11" s="491"/>
      <c r="D11" s="490"/>
      <c r="E11" s="491"/>
      <c r="F11" s="490"/>
      <c r="G11" s="491"/>
      <c r="H11" s="490"/>
      <c r="I11" s="491"/>
      <c r="J11" s="490"/>
      <c r="K11" s="491"/>
      <c r="L11" s="490"/>
      <c r="M11" s="491"/>
      <c r="N11" s="490"/>
      <c r="O11" s="491"/>
      <c r="P11" s="490"/>
      <c r="Q11" s="491" t="s">
        <v>15</v>
      </c>
      <c r="R11" s="490"/>
      <c r="S11" s="491" t="s">
        <v>15</v>
      </c>
      <c r="T11" s="490"/>
      <c r="U11" s="491" t="s">
        <v>15</v>
      </c>
      <c r="V11" s="490"/>
      <c r="W11" s="491" t="s">
        <v>15</v>
      </c>
      <c r="X11" s="490"/>
      <c r="Y11" s="491" t="s">
        <v>15</v>
      </c>
    </row>
    <row r="12" spans="1:45" x14ac:dyDescent="0.3">
      <c r="A12" s="482"/>
      <c r="B12" s="485"/>
      <c r="C12" s="491"/>
      <c r="D12" s="485"/>
      <c r="E12" s="491"/>
      <c r="F12" s="485"/>
      <c r="G12" s="491"/>
      <c r="H12" s="485"/>
      <c r="I12" s="491"/>
      <c r="J12" s="485"/>
      <c r="K12" s="491"/>
      <c r="L12" s="485"/>
      <c r="M12" s="491"/>
      <c r="N12" s="485"/>
      <c r="O12" s="491"/>
      <c r="P12" s="485"/>
      <c r="Q12" s="491" t="s">
        <v>17</v>
      </c>
      <c r="R12" s="485"/>
      <c r="S12" s="491" t="s">
        <v>17</v>
      </c>
      <c r="T12" s="485"/>
      <c r="U12" s="491" t="s">
        <v>17</v>
      </c>
      <c r="V12" s="485"/>
      <c r="W12" s="491" t="s">
        <v>17</v>
      </c>
      <c r="X12" s="485"/>
      <c r="Y12" s="491" t="s">
        <v>17</v>
      </c>
    </row>
    <row r="13" spans="1:45" x14ac:dyDescent="0.3">
      <c r="A13" s="482"/>
      <c r="B13" s="485"/>
      <c r="C13" s="491"/>
      <c r="D13" s="485"/>
      <c r="E13" s="491"/>
      <c r="F13" s="485"/>
      <c r="G13" s="491"/>
      <c r="H13" s="485"/>
      <c r="I13" s="491"/>
      <c r="J13" s="485"/>
      <c r="K13" s="491"/>
      <c r="L13" s="485"/>
      <c r="M13" s="491"/>
      <c r="N13" s="485"/>
      <c r="O13" s="491"/>
      <c r="P13" s="485"/>
      <c r="Q13" s="491" t="s">
        <v>19</v>
      </c>
      <c r="R13" s="485"/>
      <c r="S13" s="491" t="s">
        <v>19</v>
      </c>
      <c r="T13" s="485"/>
      <c r="U13" s="491" t="s">
        <v>19</v>
      </c>
      <c r="V13" s="485"/>
      <c r="W13" s="491" t="s">
        <v>19</v>
      </c>
      <c r="X13" s="485"/>
      <c r="Y13" s="491" t="s">
        <v>19</v>
      </c>
    </row>
    <row r="14" spans="1:45" x14ac:dyDescent="0.3">
      <c r="A14" s="482"/>
      <c r="B14" s="492"/>
      <c r="C14" s="493"/>
      <c r="D14" s="492"/>
      <c r="E14" s="493"/>
      <c r="F14" s="492"/>
      <c r="G14" s="493"/>
      <c r="H14" s="492"/>
      <c r="I14" s="493"/>
      <c r="J14" s="492"/>
      <c r="K14" s="493"/>
      <c r="L14" s="492"/>
      <c r="M14" s="493"/>
      <c r="N14" s="492"/>
      <c r="O14" s="493"/>
      <c r="P14" s="492"/>
      <c r="Q14" s="493" t="s">
        <v>21</v>
      </c>
      <c r="R14" s="485"/>
      <c r="S14" s="493" t="s">
        <v>21</v>
      </c>
      <c r="T14" s="485"/>
      <c r="U14" s="493" t="s">
        <v>21</v>
      </c>
      <c r="V14" s="485"/>
      <c r="W14" s="493" t="s">
        <v>21</v>
      </c>
      <c r="X14" s="485"/>
      <c r="Y14" s="493" t="s">
        <v>21</v>
      </c>
    </row>
    <row r="15" spans="1:45" ht="6.95" customHeight="1" x14ac:dyDescent="0.3">
      <c r="A15" s="494"/>
      <c r="B15" s="495"/>
      <c r="C15" s="496"/>
      <c r="D15" s="495"/>
      <c r="E15" s="496"/>
      <c r="F15" s="499"/>
      <c r="G15" s="500"/>
      <c r="H15" s="495"/>
      <c r="I15" s="496"/>
      <c r="J15" s="495"/>
      <c r="K15" s="496"/>
      <c r="L15" s="495"/>
      <c r="M15" s="496"/>
      <c r="N15" s="495"/>
      <c r="O15" s="496"/>
      <c r="P15" s="495"/>
      <c r="Q15" s="496"/>
      <c r="R15" s="495"/>
      <c r="S15" s="497"/>
      <c r="T15" s="495"/>
      <c r="U15" s="497"/>
      <c r="V15" s="495"/>
      <c r="W15" s="497"/>
      <c r="X15" s="495"/>
      <c r="Y15" s="497"/>
    </row>
    <row r="16" spans="1:45" x14ac:dyDescent="0.3">
      <c r="A16" s="498" t="s">
        <v>227</v>
      </c>
      <c r="B16" s="499">
        <v>6927.1289571842481</v>
      </c>
      <c r="C16" s="500"/>
      <c r="D16" s="499">
        <v>4294.434325647102</v>
      </c>
      <c r="E16" s="500"/>
      <c r="F16" s="499">
        <v>4218.8929569915681</v>
      </c>
      <c r="G16" s="500"/>
      <c r="H16" s="499">
        <v>5295.2314231584642</v>
      </c>
      <c r="I16" s="500"/>
      <c r="J16" s="499">
        <v>4860.5784199999998</v>
      </c>
      <c r="K16" s="500"/>
      <c r="L16" s="499">
        <v>4759.4561491557815</v>
      </c>
      <c r="M16" s="500"/>
      <c r="N16" s="499">
        <v>3730.8405716764855</v>
      </c>
      <c r="O16" s="500"/>
      <c r="P16" s="499">
        <v>3839.066197685062</v>
      </c>
      <c r="Q16" s="500"/>
      <c r="R16" s="499">
        <v>4048.6717643209881</v>
      </c>
      <c r="S16" s="501">
        <v>5.4598060008008531</v>
      </c>
      <c r="T16" s="499">
        <v>4212.0715521638585</v>
      </c>
      <c r="U16" s="502"/>
      <c r="V16" s="499">
        <v>4002.3616977098186</v>
      </c>
      <c r="W16" s="502"/>
      <c r="X16" s="499">
        <v>4004.0409365733963</v>
      </c>
      <c r="Y16" s="502"/>
      <c r="Z16" s="499"/>
    </row>
    <row r="17" spans="1:26" ht="3.95" customHeight="1" x14ac:dyDescent="0.3">
      <c r="A17" s="503"/>
      <c r="B17" s="504"/>
      <c r="C17" s="505"/>
      <c r="D17" s="504"/>
      <c r="E17" s="505"/>
      <c r="F17" s="504"/>
      <c r="G17" s="505"/>
      <c r="H17" s="504"/>
      <c r="I17" s="505"/>
      <c r="J17" s="504"/>
      <c r="K17" s="505"/>
      <c r="L17" s="504"/>
      <c r="M17" s="505"/>
      <c r="N17" s="504"/>
      <c r="O17" s="505"/>
      <c r="P17" s="504"/>
      <c r="Q17" s="505"/>
      <c r="R17" s="504"/>
      <c r="S17" s="501" t="e">
        <v>#DIV/0!</v>
      </c>
      <c r="T17" s="504"/>
      <c r="U17" s="506"/>
      <c r="V17" s="504"/>
      <c r="W17" s="506"/>
      <c r="X17" s="504"/>
      <c r="Y17" s="506"/>
      <c r="Z17" s="504"/>
    </row>
    <row r="18" spans="1:26" x14ac:dyDescent="0.3">
      <c r="A18" s="507" t="s">
        <v>54</v>
      </c>
      <c r="B18" s="504">
        <v>386.71989195590066</v>
      </c>
      <c r="C18" s="505"/>
      <c r="D18" s="504">
        <v>109.71521809000001</v>
      </c>
      <c r="E18" s="505"/>
      <c r="F18" s="504">
        <v>103.04001876</v>
      </c>
      <c r="G18" s="505"/>
      <c r="H18" s="504">
        <v>183.62107699999999</v>
      </c>
      <c r="I18" s="505"/>
      <c r="J18" s="504">
        <v>135.99835499159502</v>
      </c>
      <c r="K18" s="505"/>
      <c r="L18" s="504">
        <v>113.12234090108431</v>
      </c>
      <c r="M18" s="505"/>
      <c r="N18" s="504">
        <v>111.20681575207854</v>
      </c>
      <c r="O18" s="505"/>
      <c r="P18" s="504">
        <v>126.86013562557191</v>
      </c>
      <c r="Q18" s="505"/>
      <c r="R18" s="504">
        <v>143.12108603701171</v>
      </c>
      <c r="S18" s="501">
        <v>12.818014367755397</v>
      </c>
      <c r="T18" s="504">
        <v>145.7383564222157</v>
      </c>
      <c r="U18" s="506"/>
      <c r="V18" s="504">
        <v>140.55875554360247</v>
      </c>
      <c r="W18" s="506"/>
      <c r="X18" s="504">
        <v>142.03853565215445</v>
      </c>
      <c r="Y18" s="506"/>
      <c r="Z18" s="504"/>
    </row>
    <row r="19" spans="1:26" x14ac:dyDescent="0.3">
      <c r="A19" s="388" t="s">
        <v>55</v>
      </c>
      <c r="B19" s="504"/>
      <c r="C19" s="505"/>
      <c r="D19" s="504">
        <v>-0.14766599999999999</v>
      </c>
      <c r="E19" s="505"/>
      <c r="F19" s="504">
        <v>2.1972000000000002E-2</v>
      </c>
      <c r="G19" s="505"/>
      <c r="H19" s="504">
        <v>4.3999999999999997E-2</v>
      </c>
      <c r="I19" s="505"/>
      <c r="J19" s="504">
        <v>1.5217421123563998E-2</v>
      </c>
      <c r="K19" s="505"/>
      <c r="L19" s="504">
        <v>4.8828999999999997E-2</v>
      </c>
      <c r="M19" s="505"/>
      <c r="N19" s="504">
        <v>4.3999999999999997E-2</v>
      </c>
      <c r="O19" s="505"/>
      <c r="P19" s="504">
        <v>4.3999999999999997E-2</v>
      </c>
      <c r="Q19" s="505"/>
      <c r="R19" s="504">
        <v>4.3999999999999997E-2</v>
      </c>
      <c r="S19" s="501">
        <v>0</v>
      </c>
      <c r="T19" s="504">
        <v>0.28634598085764151</v>
      </c>
      <c r="U19" s="506"/>
      <c r="V19" s="504">
        <v>4.3999999999999997E-2</v>
      </c>
      <c r="W19" s="506"/>
      <c r="X19" s="504">
        <v>4.4000000000000115E-2</v>
      </c>
      <c r="Y19" s="506"/>
      <c r="Z19" s="504"/>
    </row>
    <row r="20" spans="1:26" x14ac:dyDescent="0.3">
      <c r="A20" s="388" t="s">
        <v>56</v>
      </c>
      <c r="B20" s="504">
        <v>780.23891688178446</v>
      </c>
      <c r="C20" s="505"/>
      <c r="D20" s="504">
        <v>252.76106704</v>
      </c>
      <c r="E20" s="505"/>
      <c r="F20" s="504">
        <v>224.08203294999998</v>
      </c>
      <c r="G20" s="505"/>
      <c r="H20" s="504">
        <v>407.785461</v>
      </c>
      <c r="I20" s="505"/>
      <c r="J20" s="504">
        <v>292.47947170029704</v>
      </c>
      <c r="K20" s="505"/>
      <c r="L20" s="504">
        <v>184.47181836667406</v>
      </c>
      <c r="M20" s="505"/>
      <c r="N20" s="504">
        <v>260.77897223960002</v>
      </c>
      <c r="O20" s="505"/>
      <c r="P20" s="504">
        <v>300.99315674356416</v>
      </c>
      <c r="Q20" s="505"/>
      <c r="R20" s="504">
        <v>337.31410296973274</v>
      </c>
      <c r="S20" s="501">
        <v>12.067033888452416</v>
      </c>
      <c r="T20" s="504">
        <v>331.21090825293771</v>
      </c>
      <c r="U20" s="506"/>
      <c r="V20" s="504">
        <v>318.44139452623989</v>
      </c>
      <c r="W20" s="506"/>
      <c r="X20" s="504">
        <v>322.37811823603727</v>
      </c>
      <c r="Y20" s="506"/>
      <c r="Z20" s="504"/>
    </row>
    <row r="21" spans="1:26" x14ac:dyDescent="0.3">
      <c r="A21" s="388" t="s">
        <v>57</v>
      </c>
      <c r="B21" s="504"/>
      <c r="C21" s="505"/>
      <c r="D21" s="504">
        <v>16.844604</v>
      </c>
      <c r="E21" s="505"/>
      <c r="F21" s="504">
        <v>1.8981000000000001E-2</v>
      </c>
      <c r="G21" s="505"/>
      <c r="H21" s="504">
        <v>3.7999999999999999E-2</v>
      </c>
      <c r="I21" s="505"/>
      <c r="J21" s="504">
        <v>6.6265642099999988</v>
      </c>
      <c r="K21" s="505"/>
      <c r="L21" s="504">
        <v>5.6748000000000007E-2</v>
      </c>
      <c r="M21" s="505"/>
      <c r="N21" s="504">
        <v>3.7999999999999999E-2</v>
      </c>
      <c r="O21" s="505"/>
      <c r="P21" s="504">
        <v>3.7999999999999999E-2</v>
      </c>
      <c r="Q21" s="505"/>
      <c r="R21" s="504">
        <v>3.7999999999999999E-2</v>
      </c>
      <c r="S21" s="501">
        <v>0</v>
      </c>
      <c r="T21" s="504">
        <v>0.84310101052249897</v>
      </c>
      <c r="U21" s="506"/>
      <c r="V21" s="504">
        <v>3.7999999999999999E-2</v>
      </c>
      <c r="W21" s="506"/>
      <c r="X21" s="504">
        <v>3.7999999999999999E-2</v>
      </c>
      <c r="Y21" s="506"/>
      <c r="Z21" s="504"/>
    </row>
    <row r="22" spans="1:26" x14ac:dyDescent="0.3">
      <c r="A22" s="388" t="s">
        <v>58</v>
      </c>
      <c r="B22" s="504"/>
      <c r="C22" s="505"/>
      <c r="D22" s="504">
        <v>2.5223040000000001</v>
      </c>
      <c r="E22" s="505"/>
      <c r="F22" s="504">
        <v>2.3984000000000002E-2</v>
      </c>
      <c r="G22" s="505"/>
      <c r="H22" s="504">
        <v>4.8000000000000001E-2</v>
      </c>
      <c r="I22" s="505"/>
      <c r="J22" s="504">
        <v>0.84082789999999996</v>
      </c>
      <c r="K22" s="505"/>
      <c r="L22" s="504">
        <v>6.7553000000000002E-2</v>
      </c>
      <c r="M22" s="505"/>
      <c r="N22" s="504">
        <v>4.8000000000000001E-2</v>
      </c>
      <c r="O22" s="505"/>
      <c r="P22" s="504">
        <v>4.8000000000000001E-2</v>
      </c>
      <c r="Q22" s="505"/>
      <c r="R22" s="504">
        <v>4.8000000000000001E-2</v>
      </c>
      <c r="S22" s="501">
        <v>0</v>
      </c>
      <c r="T22" s="504">
        <v>0.77854264471495371</v>
      </c>
      <c r="U22" s="506"/>
      <c r="V22" s="504">
        <v>4.8000000000000001E-2</v>
      </c>
      <c r="W22" s="506"/>
      <c r="X22" s="504">
        <v>4.8000000000000001E-2</v>
      </c>
      <c r="Y22" s="506"/>
      <c r="Z22" s="504"/>
    </row>
    <row r="23" spans="1:26" x14ac:dyDescent="0.3">
      <c r="A23" s="388" t="s">
        <v>59</v>
      </c>
      <c r="B23" s="504">
        <v>389.84335682380083</v>
      </c>
      <c r="C23" s="505"/>
      <c r="D23" s="504">
        <v>133.40892819000001</v>
      </c>
      <c r="E23" s="505"/>
      <c r="F23" s="504">
        <v>122.54412490999999</v>
      </c>
      <c r="G23" s="505"/>
      <c r="H23" s="504">
        <v>234.36180400000001</v>
      </c>
      <c r="I23" s="505"/>
      <c r="J23" s="504">
        <v>145.42473303</v>
      </c>
      <c r="K23" s="505"/>
      <c r="L23" s="504">
        <v>93.718059699933619</v>
      </c>
      <c r="M23" s="505"/>
      <c r="N23" s="504">
        <v>118.16258416733989</v>
      </c>
      <c r="O23" s="505"/>
      <c r="P23" s="504">
        <v>133.54177753988438</v>
      </c>
      <c r="Q23" s="505"/>
      <c r="R23" s="504">
        <v>151.43237329359346</v>
      </c>
      <c r="S23" s="501">
        <v>13.397002858049998</v>
      </c>
      <c r="T23" s="504">
        <v>153.03203938342443</v>
      </c>
      <c r="U23" s="506"/>
      <c r="V23" s="504">
        <v>145.95708488011945</v>
      </c>
      <c r="W23" s="506"/>
      <c r="X23" s="504">
        <v>147.94725475066153</v>
      </c>
      <c r="Y23" s="506"/>
      <c r="Z23" s="504"/>
    </row>
    <row r="24" spans="1:26" x14ac:dyDescent="0.3">
      <c r="A24" s="388" t="s">
        <v>60</v>
      </c>
      <c r="B24" s="504"/>
      <c r="C24" s="505"/>
      <c r="D24" s="504">
        <v>-0.64726700000000004</v>
      </c>
      <c r="E24" s="505"/>
      <c r="F24" s="504">
        <v>7.9947000000000004E-2</v>
      </c>
      <c r="G24" s="505"/>
      <c r="H24" s="504">
        <v>0.16</v>
      </c>
      <c r="I24" s="505"/>
      <c r="J24" s="504">
        <v>0.19717803000000025</v>
      </c>
      <c r="K24" s="505"/>
      <c r="L24" s="504">
        <v>0.207345</v>
      </c>
      <c r="M24" s="505"/>
      <c r="N24" s="504">
        <v>0.16</v>
      </c>
      <c r="O24" s="505"/>
      <c r="P24" s="504">
        <v>0.16</v>
      </c>
      <c r="Q24" s="505"/>
      <c r="R24" s="504">
        <v>0.16</v>
      </c>
      <c r="S24" s="501">
        <v>0</v>
      </c>
      <c r="T24" s="504">
        <v>1.9381982493176324</v>
      </c>
      <c r="U24" s="506"/>
      <c r="V24" s="504">
        <v>0.16</v>
      </c>
      <c r="W24" s="506"/>
      <c r="X24" s="504">
        <v>0.16</v>
      </c>
      <c r="Y24" s="506"/>
      <c r="Z24" s="504"/>
    </row>
    <row r="25" spans="1:26" x14ac:dyDescent="0.3">
      <c r="A25" s="388" t="s">
        <v>61</v>
      </c>
      <c r="B25" s="504">
        <v>158.46522426140001</v>
      </c>
      <c r="C25" s="505"/>
      <c r="D25" s="504">
        <v>44.401679210000005</v>
      </c>
      <c r="E25" s="505"/>
      <c r="F25" s="504">
        <v>41.057116760000007</v>
      </c>
      <c r="G25" s="505"/>
      <c r="H25" s="504">
        <v>78.242967999999991</v>
      </c>
      <c r="I25" s="505"/>
      <c r="J25" s="504">
        <v>55.466055371108766</v>
      </c>
      <c r="K25" s="505"/>
      <c r="L25" s="504">
        <v>141.99952646204912</v>
      </c>
      <c r="M25" s="505"/>
      <c r="N25" s="504">
        <v>43.101889335717907</v>
      </c>
      <c r="O25" s="505"/>
      <c r="P25" s="504">
        <v>49.139429334315061</v>
      </c>
      <c r="Q25" s="505"/>
      <c r="R25" s="504">
        <v>56.071960569764592</v>
      </c>
      <c r="S25" s="501">
        <v>14.107879007476393</v>
      </c>
      <c r="T25" s="504">
        <v>56.043547336922494</v>
      </c>
      <c r="U25" s="506"/>
      <c r="V25" s="504">
        <v>52.473464482649554</v>
      </c>
      <c r="W25" s="506"/>
      <c r="X25" s="504">
        <v>54.176156359261505</v>
      </c>
      <c r="Y25" s="506"/>
      <c r="Z25" s="504"/>
    </row>
    <row r="26" spans="1:26" x14ac:dyDescent="0.3">
      <c r="A26" s="388" t="s">
        <v>62</v>
      </c>
      <c r="B26" s="504">
        <v>366.13977035377394</v>
      </c>
      <c r="C26" s="505"/>
      <c r="D26" s="504">
        <v>110.77252416</v>
      </c>
      <c r="E26" s="505"/>
      <c r="F26" s="504">
        <v>98.084364159999993</v>
      </c>
      <c r="G26" s="505"/>
      <c r="H26" s="504">
        <v>192.64758799999998</v>
      </c>
      <c r="I26" s="505"/>
      <c r="J26" s="504">
        <v>135.27469757000003</v>
      </c>
      <c r="K26" s="505"/>
      <c r="L26" s="504">
        <v>110.27893636866563</v>
      </c>
      <c r="M26" s="505"/>
      <c r="N26" s="504">
        <v>108.25068886241151</v>
      </c>
      <c r="O26" s="505"/>
      <c r="P26" s="504">
        <v>125.88659005655849</v>
      </c>
      <c r="Q26" s="505"/>
      <c r="R26" s="504">
        <v>145.40181297984205</v>
      </c>
      <c r="S26" s="501">
        <v>15.502225387561722</v>
      </c>
      <c r="T26" s="504">
        <v>143.94828484829048</v>
      </c>
      <c r="U26" s="506"/>
      <c r="V26" s="504">
        <v>139.8496464074876</v>
      </c>
      <c r="W26" s="506"/>
      <c r="X26" s="504">
        <v>143.94341416530253</v>
      </c>
      <c r="Y26" s="506"/>
      <c r="Z26" s="504"/>
    </row>
    <row r="27" spans="1:26" x14ac:dyDescent="0.3">
      <c r="A27" s="388" t="s">
        <v>63</v>
      </c>
      <c r="B27" s="504">
        <v>326.34276622784682</v>
      </c>
      <c r="C27" s="505"/>
      <c r="D27" s="504">
        <v>94.655134959999998</v>
      </c>
      <c r="E27" s="505"/>
      <c r="F27" s="504">
        <v>85.909005399999998</v>
      </c>
      <c r="G27" s="505"/>
      <c r="H27" s="504">
        <v>158.66443900000002</v>
      </c>
      <c r="I27" s="505"/>
      <c r="J27" s="504">
        <v>117.25283122249309</v>
      </c>
      <c r="K27" s="505"/>
      <c r="L27" s="504">
        <v>95.537028813233022</v>
      </c>
      <c r="M27" s="505"/>
      <c r="N27" s="504">
        <v>93.513902003982224</v>
      </c>
      <c r="O27" s="505"/>
      <c r="P27" s="504">
        <v>108.70488391199895</v>
      </c>
      <c r="Q27" s="505"/>
      <c r="R27" s="504">
        <v>127.27787491162314</v>
      </c>
      <c r="S27" s="501">
        <v>17.085700597095336</v>
      </c>
      <c r="T27" s="504">
        <v>131.85521230002306</v>
      </c>
      <c r="U27" s="506"/>
      <c r="V27" s="504">
        <v>123.91399934145929</v>
      </c>
      <c r="W27" s="506"/>
      <c r="X27" s="504">
        <v>126.88784312635593</v>
      </c>
      <c r="Y27" s="506"/>
      <c r="Z27" s="504"/>
    </row>
    <row r="28" spans="1:26" x14ac:dyDescent="0.3">
      <c r="A28" s="388" t="s">
        <v>64</v>
      </c>
      <c r="B28" s="504">
        <v>76.790901878808697</v>
      </c>
      <c r="C28" s="505"/>
      <c r="D28" s="504">
        <v>23.80138483</v>
      </c>
      <c r="E28" s="505"/>
      <c r="F28" s="504">
        <v>21.468786690000002</v>
      </c>
      <c r="G28" s="505"/>
      <c r="H28" s="504">
        <v>44.307665</v>
      </c>
      <c r="I28" s="505"/>
      <c r="J28" s="504">
        <v>28.747178848924573</v>
      </c>
      <c r="K28" s="505"/>
      <c r="L28" s="504">
        <v>22.739565567824737</v>
      </c>
      <c r="M28" s="505"/>
      <c r="N28" s="504">
        <v>22.489503661992931</v>
      </c>
      <c r="O28" s="505"/>
      <c r="P28" s="504">
        <v>25.5118422531337</v>
      </c>
      <c r="Q28" s="505"/>
      <c r="R28" s="504">
        <v>32.596747516250517</v>
      </c>
      <c r="S28" s="501">
        <v>27.771045277008778</v>
      </c>
      <c r="T28" s="504">
        <v>29.350527842923533</v>
      </c>
      <c r="U28" s="506"/>
      <c r="V28" s="504">
        <v>29.008888121893822</v>
      </c>
      <c r="W28" s="506"/>
      <c r="X28" s="504">
        <v>29.877587969261725</v>
      </c>
      <c r="Y28" s="506"/>
      <c r="Z28" s="504"/>
    </row>
    <row r="29" spans="1:26" x14ac:dyDescent="0.3">
      <c r="A29" s="388" t="s">
        <v>65</v>
      </c>
      <c r="B29" s="504">
        <v>128.81061800123268</v>
      </c>
      <c r="C29" s="505"/>
      <c r="D29" s="504">
        <v>38.364249000000001</v>
      </c>
      <c r="E29" s="505"/>
      <c r="F29" s="504">
        <v>34.843468299999998</v>
      </c>
      <c r="G29" s="505"/>
      <c r="H29" s="504">
        <v>74.643034</v>
      </c>
      <c r="I29" s="505"/>
      <c r="J29" s="504">
        <v>47.53965270940725</v>
      </c>
      <c r="K29" s="505"/>
      <c r="L29" s="504">
        <v>38.90120862513831</v>
      </c>
      <c r="M29" s="505"/>
      <c r="N29" s="504">
        <v>38.351271128517887</v>
      </c>
      <c r="O29" s="505"/>
      <c r="P29" s="504">
        <v>43.775407690675152</v>
      </c>
      <c r="Q29" s="505"/>
      <c r="R29" s="504">
        <v>50.623930674109864</v>
      </c>
      <c r="S29" s="501">
        <v>15.644681214227857</v>
      </c>
      <c r="T29" s="504">
        <v>50.023492981066461</v>
      </c>
      <c r="U29" s="506"/>
      <c r="V29" s="504">
        <v>46.709035715710719</v>
      </c>
      <c r="W29" s="506"/>
      <c r="X29" s="504">
        <v>48.657636267161493</v>
      </c>
      <c r="Y29" s="506"/>
      <c r="Z29" s="504"/>
    </row>
    <row r="30" spans="1:26" x14ac:dyDescent="0.3">
      <c r="A30" s="388" t="s">
        <v>66</v>
      </c>
      <c r="B30" s="504">
        <v>445.31759375368551</v>
      </c>
      <c r="C30" s="505"/>
      <c r="D30" s="504">
        <v>214.23548057954474</v>
      </c>
      <c r="E30" s="505"/>
      <c r="F30" s="504">
        <v>130.80993204000001</v>
      </c>
      <c r="G30" s="505"/>
      <c r="H30" s="504">
        <v>266.49188600000002</v>
      </c>
      <c r="I30" s="505"/>
      <c r="J30" s="504">
        <v>213.67812356403118</v>
      </c>
      <c r="K30" s="505"/>
      <c r="L30" s="504">
        <v>191.23927526333259</v>
      </c>
      <c r="M30" s="505"/>
      <c r="N30" s="504">
        <v>138.55585061898495</v>
      </c>
      <c r="O30" s="505"/>
      <c r="P30" s="504">
        <v>166.32426788066348</v>
      </c>
      <c r="Q30" s="505"/>
      <c r="R30" s="504">
        <v>193.55128451104468</v>
      </c>
      <c r="S30" s="501">
        <v>16.36984005840711</v>
      </c>
      <c r="T30" s="504">
        <v>196.93312324753961</v>
      </c>
      <c r="U30" s="506"/>
      <c r="V30" s="504">
        <v>186.29011244774918</v>
      </c>
      <c r="W30" s="506"/>
      <c r="X30" s="504">
        <v>189.50506371914454</v>
      </c>
      <c r="Y30" s="506"/>
      <c r="Z30" s="504"/>
    </row>
    <row r="31" spans="1:26" x14ac:dyDescent="0.3">
      <c r="A31" s="388" t="s">
        <v>67</v>
      </c>
      <c r="B31" s="504">
        <v>111.48000594020556</v>
      </c>
      <c r="C31" s="505"/>
      <c r="D31" s="504">
        <v>31.398766740000003</v>
      </c>
      <c r="E31" s="505"/>
      <c r="F31" s="504">
        <v>28.803608440000001</v>
      </c>
      <c r="G31" s="505"/>
      <c r="H31" s="504">
        <v>63.245776000000006</v>
      </c>
      <c r="I31" s="505"/>
      <c r="J31" s="504">
        <v>39.364544717707481</v>
      </c>
      <c r="K31" s="505"/>
      <c r="L31" s="504">
        <v>33.473436242752818</v>
      </c>
      <c r="M31" s="505"/>
      <c r="N31" s="504">
        <v>32.781381637735166</v>
      </c>
      <c r="O31" s="505"/>
      <c r="P31" s="504">
        <v>38.064343993711027</v>
      </c>
      <c r="Q31" s="505"/>
      <c r="R31" s="504">
        <v>43.13930681270233</v>
      </c>
      <c r="S31" s="501">
        <v>13.332589732348429</v>
      </c>
      <c r="T31" s="504">
        <v>44.19328409524914</v>
      </c>
      <c r="U31" s="506"/>
      <c r="V31" s="504">
        <v>42.022719729030271</v>
      </c>
      <c r="W31" s="506"/>
      <c r="X31" s="504">
        <v>42.474386024174152</v>
      </c>
      <c r="Y31" s="506"/>
      <c r="Z31" s="504"/>
    </row>
    <row r="32" spans="1:26" x14ac:dyDescent="0.3">
      <c r="A32" s="388" t="s">
        <v>68</v>
      </c>
      <c r="B32" s="504">
        <v>28.973286080138774</v>
      </c>
      <c r="C32" s="505"/>
      <c r="D32" s="504">
        <v>8.7155703800000008</v>
      </c>
      <c r="E32" s="505"/>
      <c r="F32" s="504">
        <v>7.8482732400000002</v>
      </c>
      <c r="G32" s="505"/>
      <c r="H32" s="504">
        <v>16.604290000000002</v>
      </c>
      <c r="I32" s="505"/>
      <c r="J32" s="504">
        <v>10.384756713068903</v>
      </c>
      <c r="K32" s="505"/>
      <c r="L32" s="504">
        <v>10.206338279265324</v>
      </c>
      <c r="M32" s="505"/>
      <c r="N32" s="504">
        <v>7.9759422086644021</v>
      </c>
      <c r="O32" s="505"/>
      <c r="P32" s="504">
        <v>9.5366004277012273</v>
      </c>
      <c r="Q32" s="505"/>
      <c r="R32" s="504">
        <v>10.287986980813226</v>
      </c>
      <c r="S32" s="501">
        <v>7.8789769877473912</v>
      </c>
      <c r="T32" s="504">
        <v>11.55597923439357</v>
      </c>
      <c r="U32" s="506"/>
      <c r="V32" s="504">
        <v>10.810884273901179</v>
      </c>
      <c r="W32" s="506"/>
      <c r="X32" s="504">
        <v>10.995020548624407</v>
      </c>
      <c r="Y32" s="506"/>
      <c r="Z32" s="504"/>
    </row>
    <row r="33" spans="1:26" x14ac:dyDescent="0.3">
      <c r="A33" s="388" t="s">
        <v>69</v>
      </c>
      <c r="B33" s="504">
        <v>442.01530343374304</v>
      </c>
      <c r="C33" s="505"/>
      <c r="D33" s="504">
        <v>140.43899786999998</v>
      </c>
      <c r="E33" s="505"/>
      <c r="F33" s="504">
        <v>137.38451035</v>
      </c>
      <c r="G33" s="505"/>
      <c r="H33" s="504">
        <v>224.64051699999999</v>
      </c>
      <c r="I33" s="505"/>
      <c r="J33" s="504">
        <v>168.97880594666893</v>
      </c>
      <c r="K33" s="505"/>
      <c r="L33" s="504">
        <v>146.33299224120381</v>
      </c>
      <c r="M33" s="505"/>
      <c r="N33" s="504">
        <v>143.45906444085574</v>
      </c>
      <c r="O33" s="505"/>
      <c r="P33" s="504">
        <v>171.39899597664797</v>
      </c>
      <c r="Q33" s="505"/>
      <c r="R33" s="504">
        <v>196.39490237468672</v>
      </c>
      <c r="S33" s="501">
        <v>14.583461388212735</v>
      </c>
      <c r="T33" s="504">
        <v>197.41592063966394</v>
      </c>
      <c r="U33" s="506"/>
      <c r="V33" s="504">
        <v>187.87279934090853</v>
      </c>
      <c r="W33" s="506"/>
      <c r="X33" s="504">
        <v>187.26663096437451</v>
      </c>
      <c r="Y33" s="506"/>
      <c r="Z33" s="504"/>
    </row>
    <row r="34" spans="1:26" x14ac:dyDescent="0.3">
      <c r="A34" s="388" t="s">
        <v>70</v>
      </c>
      <c r="B34" s="504">
        <v>312.10287559245387</v>
      </c>
      <c r="C34" s="505"/>
      <c r="D34" s="504">
        <v>98.001339909999999</v>
      </c>
      <c r="E34" s="505"/>
      <c r="F34" s="504">
        <v>93.610669679999987</v>
      </c>
      <c r="G34" s="505"/>
      <c r="H34" s="504">
        <v>165.99830099999997</v>
      </c>
      <c r="I34" s="505"/>
      <c r="J34" s="504">
        <v>119.14161396972091</v>
      </c>
      <c r="K34" s="505"/>
      <c r="L34" s="504">
        <v>102.7315074166851</v>
      </c>
      <c r="M34" s="505"/>
      <c r="N34" s="504">
        <v>100.80546809364836</v>
      </c>
      <c r="O34" s="505"/>
      <c r="P34" s="504">
        <v>118.20012687151984</v>
      </c>
      <c r="Q34" s="505"/>
      <c r="R34" s="504">
        <v>129.54418077833816</v>
      </c>
      <c r="S34" s="501">
        <v>9.5973280292236733</v>
      </c>
      <c r="T34" s="504">
        <v>135.36456242993009</v>
      </c>
      <c r="U34" s="506"/>
      <c r="V34" s="504">
        <v>129.01582763406722</v>
      </c>
      <c r="W34" s="506"/>
      <c r="X34" s="504">
        <v>131.01914156042417</v>
      </c>
      <c r="Y34" s="506"/>
      <c r="Z34" s="504"/>
    </row>
    <row r="35" spans="1:26" x14ac:dyDescent="0.3">
      <c r="A35" s="388" t="s">
        <v>71</v>
      </c>
      <c r="B35" s="504">
        <v>51.323825494711272</v>
      </c>
      <c r="C35" s="505"/>
      <c r="D35" s="504">
        <v>14.968030200000001</v>
      </c>
      <c r="E35" s="505"/>
      <c r="F35" s="504">
        <v>14.43284463</v>
      </c>
      <c r="G35" s="505"/>
      <c r="H35" s="504">
        <v>28.600347000000003</v>
      </c>
      <c r="I35" s="505"/>
      <c r="J35" s="504">
        <v>18.541580729994497</v>
      </c>
      <c r="K35" s="505"/>
      <c r="L35" s="504">
        <v>15.047084483071476</v>
      </c>
      <c r="M35" s="505"/>
      <c r="N35" s="504">
        <v>14.777965358318633</v>
      </c>
      <c r="O35" s="505"/>
      <c r="P35" s="504">
        <v>17.783402529245816</v>
      </c>
      <c r="Q35" s="505"/>
      <c r="R35" s="504">
        <v>18.482640698551851</v>
      </c>
      <c r="S35" s="501">
        <v>3.9319706572243325</v>
      </c>
      <c r="T35" s="504">
        <v>20.040519290933503</v>
      </c>
      <c r="U35" s="506"/>
      <c r="V35" s="504">
        <v>18.9858106923732</v>
      </c>
      <c r="W35" s="506"/>
      <c r="X35" s="504">
        <v>19.115508252692937</v>
      </c>
      <c r="Y35" s="506"/>
      <c r="Z35" s="504"/>
    </row>
    <row r="36" spans="1:26" x14ac:dyDescent="0.3">
      <c r="A36" s="388" t="s">
        <v>72</v>
      </c>
      <c r="B36" s="504">
        <v>172.26777860465398</v>
      </c>
      <c r="C36" s="505"/>
      <c r="D36" s="504">
        <v>48.43234717</v>
      </c>
      <c r="E36" s="505"/>
      <c r="F36" s="504">
        <v>46.636313819999998</v>
      </c>
      <c r="G36" s="505"/>
      <c r="H36" s="504">
        <v>88.828965999999994</v>
      </c>
      <c r="I36" s="505"/>
      <c r="J36" s="504">
        <v>61.156406413353416</v>
      </c>
      <c r="K36" s="505"/>
      <c r="L36" s="504">
        <v>50.811357503872543</v>
      </c>
      <c r="M36" s="505"/>
      <c r="N36" s="504">
        <v>49.618956294003418</v>
      </c>
      <c r="O36" s="505"/>
      <c r="P36" s="504">
        <v>57.7034066956518</v>
      </c>
      <c r="Q36" s="505"/>
      <c r="R36" s="504">
        <v>66.527575073578845</v>
      </c>
      <c r="S36" s="501">
        <v>15.292283217295703</v>
      </c>
      <c r="T36" s="504">
        <v>66.595962249383803</v>
      </c>
      <c r="U36" s="506"/>
      <c r="V36" s="504">
        <v>63.356355952882197</v>
      </c>
      <c r="W36" s="506"/>
      <c r="X36" s="504">
        <v>64.280698701471522</v>
      </c>
      <c r="Y36" s="506"/>
      <c r="Z36" s="504"/>
    </row>
    <row r="37" spans="1:26" x14ac:dyDescent="0.3">
      <c r="A37" s="388" t="s">
        <v>73</v>
      </c>
      <c r="B37" s="504">
        <v>1938.3777494708891</v>
      </c>
      <c r="C37" s="505"/>
      <c r="D37" s="504">
        <v>2066.2540205880123</v>
      </c>
      <c r="E37" s="505"/>
      <c r="F37" s="504">
        <v>2149.5813014943665</v>
      </c>
      <c r="G37" s="505"/>
      <c r="H37" s="504">
        <v>2175.0926663665869</v>
      </c>
      <c r="I37" s="505"/>
      <c r="J37" s="504">
        <v>2301.7571109988539</v>
      </c>
      <c r="K37" s="505"/>
      <c r="L37" s="504">
        <v>2378.5161758101685</v>
      </c>
      <c r="M37" s="505"/>
      <c r="N37" s="504">
        <v>2445.9905048726337</v>
      </c>
      <c r="O37" s="505"/>
      <c r="P37" s="504">
        <v>2344.9638871542188</v>
      </c>
      <c r="Q37" s="505"/>
      <c r="R37" s="504">
        <v>2346.1827541393441</v>
      </c>
      <c r="S37" s="501">
        <v>5.1978070613464412E-2</v>
      </c>
      <c r="T37" s="504">
        <v>2492.3384729110417</v>
      </c>
      <c r="U37" s="506"/>
      <c r="V37" s="504">
        <v>2366.4899186197435</v>
      </c>
      <c r="W37" s="506"/>
      <c r="X37" s="504">
        <v>2342.8729402762933</v>
      </c>
      <c r="Y37" s="506"/>
      <c r="Z37" s="504"/>
    </row>
    <row r="38" spans="1:26" x14ac:dyDescent="0.3">
      <c r="A38" s="388" t="s">
        <v>74</v>
      </c>
      <c r="B38" s="504">
        <v>811.91909242921747</v>
      </c>
      <c r="C38" s="505"/>
      <c r="D38" s="504">
        <v>845.53761172954523</v>
      </c>
      <c r="E38" s="505"/>
      <c r="F38" s="504">
        <v>878.61170136720182</v>
      </c>
      <c r="G38" s="505"/>
      <c r="H38" s="504">
        <v>891.164637791877</v>
      </c>
      <c r="I38" s="505"/>
      <c r="J38" s="504">
        <v>961.71271394165126</v>
      </c>
      <c r="K38" s="505"/>
      <c r="L38" s="504">
        <v>1029.9490221108258</v>
      </c>
      <c r="M38" s="505"/>
      <c r="N38" s="504">
        <v>0.72981099999999988</v>
      </c>
      <c r="O38" s="505"/>
      <c r="P38" s="504">
        <v>0.38794299999999998</v>
      </c>
      <c r="Q38" s="505"/>
      <c r="R38" s="504">
        <v>0.43124400000000002</v>
      </c>
      <c r="S38" s="501">
        <v>11.161691279388991</v>
      </c>
      <c r="T38" s="504">
        <v>2.5851708125069015</v>
      </c>
      <c r="U38" s="506"/>
      <c r="V38" s="504">
        <v>0.315</v>
      </c>
      <c r="W38" s="506"/>
      <c r="X38" s="504">
        <v>0.3149999999999995</v>
      </c>
      <c r="Y38" s="506"/>
      <c r="Z38" s="504"/>
    </row>
    <row r="39" spans="1:26" ht="24.75" customHeight="1" x14ac:dyDescent="0.3">
      <c r="A39" s="503"/>
      <c r="B39" s="504"/>
      <c r="C39" s="505"/>
      <c r="D39" s="504"/>
      <c r="E39" s="505"/>
      <c r="F39" s="504"/>
      <c r="G39" s="505"/>
      <c r="H39" s="504"/>
      <c r="I39" s="505"/>
      <c r="J39" s="504"/>
      <c r="K39" s="505"/>
      <c r="L39" s="504"/>
      <c r="M39" s="505"/>
      <c r="N39" s="504"/>
      <c r="O39" s="505"/>
      <c r="P39" s="504"/>
      <c r="Q39" s="505"/>
      <c r="R39" s="504"/>
      <c r="S39" s="506"/>
      <c r="T39" s="504"/>
      <c r="U39" s="506"/>
      <c r="V39" s="504"/>
      <c r="W39" s="506"/>
      <c r="X39" s="504"/>
      <c r="Y39" s="506"/>
      <c r="Z39" s="504"/>
    </row>
    <row r="40" spans="1:26" x14ac:dyDescent="0.3">
      <c r="A40" s="508" t="s">
        <v>228</v>
      </c>
      <c r="B40" s="499">
        <v>15.636280576766161</v>
      </c>
      <c r="C40" s="500"/>
      <c r="D40" s="499">
        <v>8.8597973928838467</v>
      </c>
      <c r="E40" s="500"/>
      <c r="F40" s="499">
        <v>13.822195492843166</v>
      </c>
      <c r="G40" s="500"/>
      <c r="H40" s="499">
        <v>31.013099431711709</v>
      </c>
      <c r="I40" s="500"/>
      <c r="J40" s="499">
        <v>38.103953999999909</v>
      </c>
      <c r="K40" s="500"/>
      <c r="L40" s="499">
        <v>45.623485999999566</v>
      </c>
      <c r="M40" s="500"/>
      <c r="N40" s="499">
        <v>46.657741999999999</v>
      </c>
      <c r="O40" s="500"/>
      <c r="P40" s="499">
        <v>34.620411999999995</v>
      </c>
      <c r="Q40" s="500"/>
      <c r="R40" s="499">
        <v>97.531999999999996</v>
      </c>
      <c r="S40" s="502"/>
      <c r="T40" s="499">
        <v>48.000891820000007</v>
      </c>
      <c r="U40" s="502"/>
      <c r="V40" s="499">
        <v>42.786383819999998</v>
      </c>
      <c r="W40" s="502"/>
      <c r="X40" s="499">
        <v>31.688641488839</v>
      </c>
      <c r="Y40" s="502"/>
      <c r="Z40" s="499"/>
    </row>
    <row r="41" spans="1:26" x14ac:dyDescent="0.3">
      <c r="A41" s="503"/>
      <c r="B41" s="504"/>
      <c r="C41" s="505"/>
      <c r="D41" s="504"/>
      <c r="E41" s="505"/>
      <c r="F41" s="504"/>
      <c r="G41" s="505"/>
      <c r="H41" s="504"/>
      <c r="I41" s="505"/>
      <c r="J41" s="504"/>
      <c r="K41" s="505"/>
      <c r="L41" s="504"/>
      <c r="M41" s="505"/>
      <c r="N41" s="504"/>
      <c r="O41" s="505"/>
      <c r="P41" s="504"/>
      <c r="Q41" s="505"/>
      <c r="R41" s="504"/>
      <c r="S41" s="506"/>
      <c r="T41" s="504"/>
      <c r="U41" s="506"/>
      <c r="V41" s="504"/>
      <c r="W41" s="506"/>
      <c r="X41" s="504"/>
      <c r="Y41" s="506"/>
    </row>
    <row r="42" spans="1:26" x14ac:dyDescent="0.3">
      <c r="A42" s="498" t="s">
        <v>229</v>
      </c>
      <c r="B42" s="499">
        <v>398.02567926993652</v>
      </c>
      <c r="C42" s="509"/>
      <c r="D42" s="499">
        <v>405.59966579435201</v>
      </c>
      <c r="E42" s="509">
        <v>1.9028889136770737</v>
      </c>
      <c r="F42" s="499">
        <v>426.553061194978</v>
      </c>
      <c r="G42" s="509">
        <v>1.9028889136770737</v>
      </c>
      <c r="H42" s="499">
        <v>449.33294799497799</v>
      </c>
      <c r="I42" s="509">
        <v>5.3404579341624441</v>
      </c>
      <c r="J42" s="499">
        <v>459.11153337497797</v>
      </c>
      <c r="K42" s="509">
        <v>2.17624490339161</v>
      </c>
      <c r="L42" s="499">
        <v>484.51306119497798</v>
      </c>
      <c r="M42" s="509">
        <v>5.5327575051906592</v>
      </c>
      <c r="N42" s="499">
        <v>517.01</v>
      </c>
      <c r="O42" s="509">
        <v>6.7071336993213855</v>
      </c>
      <c r="P42" s="499">
        <v>545.51</v>
      </c>
      <c r="Q42" s="509">
        <v>5.5124659097502953</v>
      </c>
      <c r="R42" s="499">
        <v>605.51</v>
      </c>
      <c r="S42" s="510">
        <v>10.998881780352331</v>
      </c>
      <c r="T42" s="499">
        <v>562.51</v>
      </c>
      <c r="U42" s="510">
        <v>-7.1014516688411424</v>
      </c>
      <c r="V42" s="499">
        <v>640.51335028250003</v>
      </c>
      <c r="W42" s="510">
        <v>13.867015747720046</v>
      </c>
      <c r="X42" s="499">
        <v>646.93338349999999</v>
      </c>
      <c r="Y42" s="510">
        <v>1.0023262145384466</v>
      </c>
    </row>
    <row r="43" spans="1:26" ht="15" customHeight="1" x14ac:dyDescent="0.3">
      <c r="A43" s="503"/>
      <c r="B43" s="504"/>
      <c r="C43" s="505"/>
      <c r="D43" s="504"/>
      <c r="E43" s="505"/>
      <c r="F43" s="504"/>
      <c r="G43" s="505"/>
      <c r="H43" s="504"/>
      <c r="I43" s="505"/>
      <c r="J43" s="504"/>
      <c r="K43" s="505"/>
      <c r="L43" s="504"/>
      <c r="M43" s="505"/>
      <c r="N43" s="504"/>
      <c r="O43" s="505"/>
      <c r="P43" s="504"/>
      <c r="Q43" s="505"/>
      <c r="R43" s="504"/>
      <c r="S43" s="506"/>
      <c r="T43" s="504"/>
      <c r="U43" s="506"/>
      <c r="V43" s="504"/>
      <c r="W43" s="506"/>
      <c r="X43" s="504"/>
      <c r="Y43" s="506"/>
    </row>
    <row r="44" spans="1:26" x14ac:dyDescent="0.3">
      <c r="A44" s="511" t="s">
        <v>230</v>
      </c>
      <c r="B44" s="504">
        <v>101.74200912062884</v>
      </c>
      <c r="C44" s="512">
        <v>3.6842105263157907</v>
      </c>
      <c r="D44" s="504">
        <v>105.87366431334473</v>
      </c>
      <c r="E44" s="512">
        <v>4.0609137055837614</v>
      </c>
      <c r="F44" s="504">
        <v>108.251</v>
      </c>
      <c r="G44" s="512">
        <v>4.0609137055837614</v>
      </c>
      <c r="H44" s="504">
        <v>111.456</v>
      </c>
      <c r="I44" s="512">
        <v>2.9607116793378334</v>
      </c>
      <c r="J44" s="504">
        <v>116.35</v>
      </c>
      <c r="K44" s="512">
        <v>4.3909704277921247</v>
      </c>
      <c r="L44" s="504">
        <v>119</v>
      </c>
      <c r="M44" s="512">
        <v>2.2776106574989305</v>
      </c>
      <c r="N44" s="504">
        <v>126.5</v>
      </c>
      <c r="O44" s="512">
        <v>6.3025210084033612</v>
      </c>
      <c r="P44" s="504">
        <v>134</v>
      </c>
      <c r="Q44" s="512">
        <v>5.928853754940711</v>
      </c>
      <c r="R44" s="504">
        <v>138.5</v>
      </c>
      <c r="S44" s="501">
        <v>3.3582089552238807</v>
      </c>
      <c r="T44" s="504">
        <v>140.5</v>
      </c>
      <c r="U44" s="501">
        <v>1.4440433212996391</v>
      </c>
      <c r="V44" s="504">
        <v>142.00335000000001</v>
      </c>
      <c r="W44" s="501">
        <v>1.0700000000000083</v>
      </c>
      <c r="X44" s="504">
        <v>143.4233835</v>
      </c>
      <c r="Y44" s="501">
        <v>0.99999999999999156</v>
      </c>
    </row>
    <row r="45" spans="1:26" x14ac:dyDescent="0.3">
      <c r="A45" s="511" t="s">
        <v>231</v>
      </c>
      <c r="B45" s="504">
        <v>5.518435961926798</v>
      </c>
      <c r="C45" s="512">
        <v>-9.7992402498733693</v>
      </c>
      <c r="D45" s="504">
        <v>5.3455690000000002</v>
      </c>
      <c r="E45" s="512">
        <v>-3.1325354343051961</v>
      </c>
      <c r="F45" s="504">
        <v>5.3789999999999996</v>
      </c>
      <c r="G45" s="512"/>
      <c r="H45" s="504">
        <v>4.8638868000000004</v>
      </c>
      <c r="I45" s="512"/>
      <c r="J45" s="504">
        <v>1.5484721800000001</v>
      </c>
      <c r="K45" s="512"/>
      <c r="L45" s="504">
        <v>2.5</v>
      </c>
      <c r="M45" s="512"/>
      <c r="N45" s="504">
        <v>2.5</v>
      </c>
      <c r="O45" s="512"/>
      <c r="P45" s="504">
        <v>2.5</v>
      </c>
      <c r="Q45" s="512"/>
      <c r="R45" s="504">
        <v>2.5</v>
      </c>
      <c r="S45" s="501"/>
      <c r="T45" s="504">
        <v>2.5</v>
      </c>
      <c r="U45" s="501"/>
      <c r="V45" s="504">
        <v>2.5</v>
      </c>
      <c r="W45" s="501"/>
      <c r="X45" s="504">
        <v>2.5</v>
      </c>
      <c r="Y45" s="501"/>
    </row>
    <row r="46" spans="1:26" x14ac:dyDescent="0.3">
      <c r="A46" s="511" t="s">
        <v>232</v>
      </c>
      <c r="B46" s="504">
        <v>173.01306119497798</v>
      </c>
      <c r="C46" s="512">
        <v>6.3492063492063471</v>
      </c>
      <c r="D46" s="504">
        <v>173.01306119497798</v>
      </c>
      <c r="E46" s="512">
        <v>0</v>
      </c>
      <c r="F46" s="504">
        <v>173.01306119497798</v>
      </c>
      <c r="G46" s="512">
        <v>0</v>
      </c>
      <c r="H46" s="504">
        <v>173.01306119497798</v>
      </c>
      <c r="I46" s="512">
        <v>0</v>
      </c>
      <c r="J46" s="504">
        <v>173.01306119497798</v>
      </c>
      <c r="K46" s="512">
        <v>0</v>
      </c>
      <c r="L46" s="504">
        <v>173.01306119497798</v>
      </c>
      <c r="M46" s="512">
        <v>0</v>
      </c>
      <c r="N46" s="504">
        <v>173.01</v>
      </c>
      <c r="O46" s="512"/>
      <c r="P46" s="504">
        <v>173.01</v>
      </c>
      <c r="Q46" s="512"/>
      <c r="R46" s="504">
        <v>173.01</v>
      </c>
      <c r="S46" s="501"/>
      <c r="T46" s="504">
        <v>173.01</v>
      </c>
      <c r="U46" s="501"/>
      <c r="V46" s="504">
        <v>173.01</v>
      </c>
      <c r="W46" s="501"/>
      <c r="X46" s="504">
        <v>173.01</v>
      </c>
      <c r="Y46" s="501"/>
    </row>
    <row r="47" spans="1:26" x14ac:dyDescent="0.3">
      <c r="A47" s="511" t="s">
        <v>233</v>
      </c>
      <c r="B47" s="504">
        <v>117.75217299240292</v>
      </c>
      <c r="C47" s="512">
        <v>-2.5157578787983095</v>
      </c>
      <c r="D47" s="504">
        <v>121.36737128602933</v>
      </c>
      <c r="E47" s="512">
        <v>3.0701754385964919</v>
      </c>
      <c r="F47" s="504">
        <v>139.91</v>
      </c>
      <c r="G47" s="512">
        <v>3.0701754385964919</v>
      </c>
      <c r="H47" s="504">
        <v>160</v>
      </c>
      <c r="I47" s="512">
        <v>14.35923093417197</v>
      </c>
      <c r="J47" s="504">
        <v>168.2</v>
      </c>
      <c r="K47" s="512">
        <v>5.1249999999999929</v>
      </c>
      <c r="L47" s="504">
        <v>190</v>
      </c>
      <c r="M47" s="512">
        <v>12.960760998810947</v>
      </c>
      <c r="N47" s="504">
        <v>215</v>
      </c>
      <c r="O47" s="512">
        <v>13.157894736842104</v>
      </c>
      <c r="P47" s="504">
        <v>236</v>
      </c>
      <c r="Q47" s="512">
        <v>9.7674418604651159</v>
      </c>
      <c r="R47" s="504">
        <v>241.5</v>
      </c>
      <c r="S47" s="501">
        <v>2.3305084745762712</v>
      </c>
      <c r="T47" s="504">
        <v>244.5</v>
      </c>
      <c r="U47" s="501">
        <v>1.2422360248447204</v>
      </c>
      <c r="V47" s="504">
        <v>251.0000002825</v>
      </c>
      <c r="W47" s="501">
        <v>2.6584868231083831</v>
      </c>
      <c r="X47" s="504">
        <v>255.99999999999997</v>
      </c>
      <c r="Y47" s="501">
        <v>1.9920317577181217</v>
      </c>
    </row>
    <row r="48" spans="1:26" x14ac:dyDescent="0.3">
      <c r="A48" s="511" t="s">
        <v>234</v>
      </c>
      <c r="B48" s="504"/>
      <c r="C48" s="512"/>
      <c r="D48" s="504"/>
      <c r="E48" s="512"/>
      <c r="F48" s="504"/>
      <c r="G48" s="512"/>
      <c r="H48" s="504"/>
      <c r="I48" s="512"/>
      <c r="J48" s="504"/>
      <c r="K48" s="512"/>
      <c r="L48" s="504"/>
      <c r="M48" s="512"/>
      <c r="N48" s="504"/>
      <c r="O48" s="512"/>
      <c r="P48" s="504"/>
      <c r="Q48" s="512"/>
      <c r="R48" s="504"/>
      <c r="S48" s="501"/>
      <c r="T48" s="504"/>
      <c r="U48" s="501"/>
      <c r="V48" s="504">
        <v>70</v>
      </c>
      <c r="W48" s="501"/>
      <c r="X48" s="504">
        <v>70</v>
      </c>
      <c r="Y48" s="501"/>
    </row>
    <row r="49" spans="1:43" x14ac:dyDescent="0.3">
      <c r="A49" s="511" t="s">
        <v>235</v>
      </c>
      <c r="B49" s="504"/>
      <c r="C49" s="505"/>
      <c r="D49" s="504"/>
      <c r="E49" s="505"/>
      <c r="F49" s="504"/>
      <c r="G49" s="505"/>
      <c r="H49" s="504"/>
      <c r="I49" s="505"/>
      <c r="J49" s="504"/>
      <c r="K49" s="505"/>
      <c r="L49" s="504"/>
      <c r="M49" s="505"/>
      <c r="N49" s="504"/>
      <c r="O49" s="505"/>
      <c r="P49" s="504"/>
      <c r="Q49" s="505"/>
      <c r="R49" s="504">
        <v>50</v>
      </c>
      <c r="S49" s="506"/>
      <c r="T49" s="504"/>
      <c r="U49" s="506"/>
      <c r="V49" s="504"/>
      <c r="W49" s="506"/>
      <c r="X49" s="504"/>
      <c r="Y49" s="506"/>
    </row>
    <row r="50" spans="1:43" x14ac:dyDescent="0.3">
      <c r="A50" s="511" t="s">
        <v>236</v>
      </c>
      <c r="B50" s="504"/>
      <c r="C50" s="505"/>
      <c r="D50" s="504"/>
      <c r="E50" s="505"/>
      <c r="F50" s="504"/>
      <c r="G50" s="505"/>
      <c r="H50" s="504"/>
      <c r="I50" s="505"/>
      <c r="J50" s="504"/>
      <c r="K50" s="505"/>
      <c r="L50" s="504"/>
      <c r="M50" s="505"/>
      <c r="N50" s="504"/>
      <c r="O50" s="505"/>
      <c r="P50" s="504"/>
      <c r="Q50" s="505"/>
      <c r="R50" s="504"/>
      <c r="S50" s="506"/>
      <c r="T50" s="504">
        <v>2</v>
      </c>
      <c r="U50" s="506"/>
      <c r="V50" s="504">
        <v>2</v>
      </c>
      <c r="W50" s="506"/>
      <c r="X50" s="504">
        <v>2</v>
      </c>
      <c r="Y50" s="506"/>
    </row>
    <row r="51" spans="1:43" x14ac:dyDescent="0.3">
      <c r="A51" s="508" t="s">
        <v>228</v>
      </c>
      <c r="B51" s="513">
        <v>0.26588130787543585</v>
      </c>
      <c r="C51" s="500"/>
      <c r="D51" s="513">
        <v>0.43874826980225046</v>
      </c>
      <c r="E51" s="500"/>
      <c r="F51" s="513">
        <v>0</v>
      </c>
      <c r="G51" s="500"/>
      <c r="H51" s="513">
        <v>0.51411319999996341</v>
      </c>
      <c r="I51" s="500"/>
      <c r="J51" s="513">
        <v>4.3905278200000177</v>
      </c>
      <c r="K51" s="500"/>
      <c r="L51" s="513">
        <v>0</v>
      </c>
      <c r="M51" s="500"/>
      <c r="N51" s="513">
        <v>0</v>
      </c>
      <c r="O51" s="500"/>
      <c r="P51" s="513">
        <v>0</v>
      </c>
      <c r="Q51" s="500"/>
      <c r="R51" s="513">
        <v>0</v>
      </c>
      <c r="S51" s="502"/>
      <c r="T51" s="513">
        <v>0</v>
      </c>
      <c r="U51" s="502"/>
      <c r="V51" s="513">
        <v>0</v>
      </c>
      <c r="W51" s="502"/>
      <c r="X51" s="513">
        <v>0</v>
      </c>
      <c r="Y51" s="502"/>
    </row>
    <row r="52" spans="1:43" x14ac:dyDescent="0.3">
      <c r="A52" s="503"/>
      <c r="B52" s="504"/>
      <c r="C52" s="505"/>
      <c r="D52" s="504"/>
      <c r="E52" s="505"/>
      <c r="F52" s="504"/>
      <c r="G52" s="505"/>
      <c r="H52" s="504"/>
      <c r="I52" s="505"/>
      <c r="J52" s="504"/>
      <c r="K52" s="505"/>
      <c r="L52" s="504"/>
      <c r="M52" s="505"/>
      <c r="N52" s="504"/>
      <c r="O52" s="505"/>
      <c r="P52" s="504"/>
      <c r="Q52" s="505"/>
      <c r="R52" s="504"/>
      <c r="S52" s="506"/>
      <c r="T52" s="504"/>
      <c r="U52" s="506"/>
      <c r="V52" s="504"/>
      <c r="W52" s="506"/>
      <c r="X52" s="504"/>
      <c r="Y52" s="506"/>
    </row>
    <row r="53" spans="1:43" x14ac:dyDescent="0.3">
      <c r="A53" s="514" t="s">
        <v>237</v>
      </c>
      <c r="B53" s="515">
        <v>7341.0567983388255</v>
      </c>
      <c r="C53" s="516"/>
      <c r="D53" s="515">
        <v>4709.3325371041401</v>
      </c>
      <c r="E53" s="516"/>
      <c r="F53" s="515">
        <v>4659.2682136793892</v>
      </c>
      <c r="G53" s="516"/>
      <c r="H53" s="515">
        <v>5776.0915837851535</v>
      </c>
      <c r="I53" s="516"/>
      <c r="J53" s="515">
        <v>5362.1844351949776</v>
      </c>
      <c r="K53" s="516"/>
      <c r="L53" s="515">
        <v>5289.5926963507591</v>
      </c>
      <c r="M53" s="516"/>
      <c r="N53" s="515">
        <v>4294.5083136764861</v>
      </c>
      <c r="O53" s="516"/>
      <c r="P53" s="515">
        <v>4419.196609685062</v>
      </c>
      <c r="Q53" s="516"/>
      <c r="R53" s="515">
        <v>4751.713764320988</v>
      </c>
      <c r="S53" s="517"/>
      <c r="T53" s="515">
        <v>4822.5824439838589</v>
      </c>
      <c r="U53" s="517"/>
      <c r="V53" s="515">
        <v>4685.6614318123184</v>
      </c>
      <c r="W53" s="517"/>
      <c r="X53" s="515">
        <v>4682.6629615622351</v>
      </c>
      <c r="Y53" s="517"/>
    </row>
    <row r="54" spans="1:43" x14ac:dyDescent="0.3">
      <c r="A54" s="518" t="s">
        <v>238</v>
      </c>
      <c r="D54" s="518"/>
      <c r="E54" s="518"/>
      <c r="F54" s="518"/>
      <c r="G54" s="518"/>
      <c r="H54" s="518"/>
      <c r="I54" s="518"/>
      <c r="J54" s="518"/>
      <c r="K54" s="518"/>
      <c r="L54" s="518"/>
      <c r="M54" s="518"/>
      <c r="N54" s="518"/>
      <c r="O54" s="518"/>
      <c r="P54" s="519"/>
      <c r="Q54" s="519"/>
      <c r="R54" s="519"/>
      <c r="S54" s="519"/>
      <c r="T54" s="393"/>
    </row>
    <row r="55" spans="1:43" x14ac:dyDescent="0.3">
      <c r="P55" s="519"/>
      <c r="Q55" s="519"/>
      <c r="R55" s="519"/>
      <c r="S55" s="519"/>
      <c r="T55" s="393"/>
    </row>
    <row r="56" spans="1:43" x14ac:dyDescent="0.3">
      <c r="A56" s="693"/>
      <c r="B56" s="472"/>
      <c r="C56" s="472"/>
      <c r="P56" s="520"/>
      <c r="Q56" s="521"/>
      <c r="R56" s="520"/>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row>
    <row r="57" spans="1:43" x14ac:dyDescent="0.3">
      <c r="A57" s="693"/>
      <c r="D57" s="472"/>
      <c r="E57" s="472"/>
      <c r="F57" s="472"/>
      <c r="G57" s="472"/>
      <c r="H57" s="472"/>
      <c r="I57" s="472"/>
      <c r="J57" s="472"/>
      <c r="K57" s="472"/>
      <c r="L57" s="472"/>
      <c r="M57" s="472"/>
      <c r="N57" s="472"/>
      <c r="O57" s="472"/>
      <c r="P57" s="520"/>
      <c r="Q57" s="521"/>
      <c r="R57" s="520"/>
      <c r="S57" s="521"/>
      <c r="T57" s="520"/>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row>
    <row r="58" spans="1:43" x14ac:dyDescent="0.3">
      <c r="A58" s="693"/>
      <c r="P58" s="520"/>
      <c r="Q58" s="521"/>
      <c r="R58" s="520"/>
      <c r="S58" s="521"/>
      <c r="T58" s="520"/>
      <c r="U58" s="521"/>
      <c r="V58" s="521"/>
      <c r="W58" s="521"/>
      <c r="X58" s="521"/>
      <c r="Y58" s="521"/>
      <c r="Z58" s="521"/>
      <c r="AA58" s="521"/>
      <c r="AB58" s="521"/>
      <c r="AC58" s="521"/>
      <c r="AD58" s="521"/>
      <c r="AE58" s="521"/>
      <c r="AF58" s="521"/>
      <c r="AG58" s="521"/>
      <c r="AH58" s="521"/>
      <c r="AI58" s="521"/>
      <c r="AJ58" s="521"/>
      <c r="AK58" s="521"/>
      <c r="AL58" s="521"/>
      <c r="AM58" s="521"/>
      <c r="AN58" s="521"/>
      <c r="AO58" s="521"/>
      <c r="AP58" s="521"/>
      <c r="AQ58" s="521"/>
    </row>
    <row r="59" spans="1:43" x14ac:dyDescent="0.3">
      <c r="A59" s="693"/>
      <c r="P59" s="520"/>
      <c r="Q59" s="521"/>
      <c r="R59" s="520"/>
      <c r="S59" s="521"/>
      <c r="T59" s="520"/>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row>
    <row r="60" spans="1:43" x14ac:dyDescent="0.3">
      <c r="A60" s="693"/>
      <c r="P60" s="520"/>
      <c r="Q60" s="521"/>
      <c r="R60" s="520"/>
      <c r="S60" s="521"/>
      <c r="T60" s="520"/>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row>
    <row r="61" spans="1:43" x14ac:dyDescent="0.3">
      <c r="A61" s="694"/>
    </row>
    <row r="62" spans="1:43" x14ac:dyDescent="0.3">
      <c r="A62" s="695" t="s">
        <v>228</v>
      </c>
    </row>
    <row r="63" spans="1:43" x14ac:dyDescent="0.3">
      <c r="B63" s="522"/>
      <c r="C63" s="522"/>
    </row>
    <row r="64" spans="1:43" x14ac:dyDescent="0.3">
      <c r="A64" s="522"/>
      <c r="D64" s="522"/>
      <c r="E64" s="522"/>
      <c r="F64" s="522"/>
      <c r="G64" s="522"/>
      <c r="H64" s="522"/>
      <c r="I64" s="522"/>
      <c r="J64" s="522"/>
      <c r="K64" s="522"/>
      <c r="L64" s="522"/>
      <c r="M64" s="522"/>
      <c r="N64" s="522"/>
      <c r="O64" s="522"/>
    </row>
    <row r="65" spans="1:20" x14ac:dyDescent="0.3">
      <c r="P65" s="393"/>
      <c r="R65" s="393"/>
      <c r="T65" s="393"/>
    </row>
    <row r="68" spans="1:20" x14ac:dyDescent="0.3">
      <c r="B68" s="472"/>
      <c r="C68" s="472"/>
    </row>
    <row r="69" spans="1:20" x14ac:dyDescent="0.3">
      <c r="A69" s="472"/>
      <c r="D69" s="472"/>
      <c r="E69" s="472"/>
      <c r="F69" s="472"/>
      <c r="G69" s="472"/>
      <c r="H69" s="472"/>
      <c r="I69" s="472"/>
      <c r="J69" s="472"/>
      <c r="K69" s="472"/>
      <c r="L69" s="472"/>
      <c r="M69" s="472"/>
      <c r="N69" s="472"/>
      <c r="O69" s="472"/>
    </row>
    <row r="70" spans="1:20" x14ac:dyDescent="0.3">
      <c r="B70" s="522"/>
      <c r="C70" s="522"/>
    </row>
    <row r="71" spans="1:20" x14ac:dyDescent="0.3">
      <c r="A71" s="522"/>
      <c r="B71" s="522"/>
      <c r="C71" s="522"/>
      <c r="D71" s="522"/>
      <c r="E71" s="522"/>
      <c r="F71" s="522"/>
      <c r="G71" s="522"/>
      <c r="H71" s="522"/>
      <c r="I71" s="522"/>
      <c r="J71" s="522"/>
      <c r="K71" s="522"/>
      <c r="L71" s="522"/>
      <c r="M71" s="522"/>
      <c r="N71" s="522"/>
      <c r="O71" s="522"/>
    </row>
    <row r="72" spans="1:20" x14ac:dyDescent="0.3">
      <c r="A72" s="522"/>
      <c r="B72" s="522"/>
      <c r="C72" s="522"/>
      <c r="D72" s="522"/>
      <c r="E72" s="522"/>
      <c r="F72" s="522"/>
      <c r="G72" s="522"/>
      <c r="H72" s="522"/>
      <c r="I72" s="522"/>
      <c r="J72" s="522"/>
      <c r="K72" s="522"/>
      <c r="L72" s="522"/>
      <c r="M72" s="522"/>
      <c r="N72" s="522"/>
      <c r="O72" s="522"/>
    </row>
    <row r="73" spans="1:20" x14ac:dyDescent="0.3">
      <c r="A73" s="522"/>
      <c r="D73" s="522"/>
      <c r="E73" s="522"/>
      <c r="F73" s="522"/>
      <c r="G73" s="522"/>
      <c r="H73" s="522"/>
      <c r="I73" s="522"/>
      <c r="J73" s="522"/>
      <c r="K73" s="522"/>
      <c r="L73" s="522"/>
      <c r="M73" s="522"/>
      <c r="N73" s="522"/>
      <c r="O73" s="522"/>
    </row>
    <row r="74" spans="1:20" x14ac:dyDescent="0.3">
      <c r="B74" s="523"/>
      <c r="C74" s="523"/>
    </row>
    <row r="75" spans="1:20" x14ac:dyDescent="0.3">
      <c r="A75" s="523"/>
      <c r="D75" s="523"/>
      <c r="E75" s="523"/>
      <c r="F75" s="523"/>
      <c r="G75" s="523"/>
      <c r="H75" s="523"/>
      <c r="I75" s="523"/>
      <c r="J75" s="523"/>
      <c r="K75" s="523"/>
      <c r="L75" s="523"/>
      <c r="M75" s="523"/>
      <c r="N75" s="523"/>
      <c r="O75" s="523"/>
    </row>
  </sheetData>
  <mergeCells count="10">
    <mergeCell ref="B6:C6"/>
    <mergeCell ref="D6:E6"/>
    <mergeCell ref="F6:G6"/>
    <mergeCell ref="H6:I6"/>
    <mergeCell ref="J6:K6"/>
    <mergeCell ref="L6:M6"/>
    <mergeCell ref="N6:O6"/>
    <mergeCell ref="P6:Q6"/>
    <mergeCell ref="R6:S6"/>
    <mergeCell ref="T6:U6"/>
  </mergeCells>
  <phoneticPr fontId="48" type="noConversion"/>
  <printOptions horizontalCentered="1" verticalCentered="1"/>
  <pageMargins left="0" right="0" top="0" bottom="0" header="0" footer="0"/>
  <pageSetup paperSize="9" scale="30" orientation="landscape"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N46"/>
  <sheetViews>
    <sheetView showGridLines="0" zoomScale="60" workbookViewId="0">
      <selection activeCell="F28" sqref="F28"/>
    </sheetView>
  </sheetViews>
  <sheetFormatPr defaultColWidth="39" defaultRowHeight="18.75" x14ac:dyDescent="0.3"/>
  <cols>
    <col min="1" max="1" width="24.7109375" style="393" customWidth="1"/>
    <col min="2" max="8" width="20.140625" style="473" customWidth="1"/>
    <col min="9" max="9" width="20.140625" style="393" customWidth="1"/>
    <col min="10" max="10" width="20.140625" style="473" customWidth="1"/>
    <col min="11" max="11" width="20.140625" style="393" customWidth="1"/>
    <col min="12" max="12" width="20.140625" style="473" customWidth="1"/>
    <col min="13" max="13" width="20.140625" style="393" customWidth="1"/>
    <col min="14" max="16384" width="39" style="393"/>
  </cols>
  <sheetData>
    <row r="1" spans="1:40" ht="30.75" x14ac:dyDescent="0.45">
      <c r="A1" s="471">
        <f ca="1">NOW()</f>
        <v>41722.449282060188</v>
      </c>
      <c r="B1" s="474" t="s">
        <v>239</v>
      </c>
      <c r="C1" s="474"/>
      <c r="E1" s="474"/>
      <c r="F1" s="474"/>
      <c r="G1" s="524" t="s">
        <v>240</v>
      </c>
      <c r="J1" s="474"/>
      <c r="L1" s="474"/>
    </row>
    <row r="2" spans="1:40" ht="30.75" x14ac:dyDescent="0.45">
      <c r="G2" s="525" t="s">
        <v>241</v>
      </c>
      <c r="K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row>
    <row r="3" spans="1:40" ht="30.75" x14ac:dyDescent="0.45">
      <c r="G3" s="525"/>
      <c r="K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row>
    <row r="4" spans="1:40" x14ac:dyDescent="0.3">
      <c r="G4" s="526" t="s">
        <v>3</v>
      </c>
      <c r="K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row>
    <row r="6" spans="1:40" x14ac:dyDescent="0.3">
      <c r="A6" s="527"/>
      <c r="B6" s="799" t="s">
        <v>242</v>
      </c>
      <c r="C6" s="800"/>
      <c r="D6" s="528" t="s">
        <v>243</v>
      </c>
      <c r="E6" s="801" t="s">
        <v>244</v>
      </c>
      <c r="F6" s="802"/>
      <c r="G6" s="528" t="s">
        <v>245</v>
      </c>
      <c r="H6" s="794" t="s">
        <v>9</v>
      </c>
      <c r="I6" s="795"/>
      <c r="J6" s="794" t="s">
        <v>10</v>
      </c>
      <c r="K6" s="795"/>
      <c r="L6" s="794" t="s">
        <v>11</v>
      </c>
      <c r="M6" s="795"/>
    </row>
    <row r="7" spans="1:40" x14ac:dyDescent="0.3">
      <c r="A7" s="527"/>
      <c r="B7" s="485"/>
      <c r="C7" s="486"/>
      <c r="D7" s="529"/>
      <c r="E7" s="485"/>
      <c r="F7" s="486"/>
      <c r="G7" s="529"/>
      <c r="H7" s="485"/>
      <c r="I7" s="530"/>
      <c r="J7" s="485"/>
      <c r="K7" s="530"/>
      <c r="L7" s="485"/>
      <c r="M7" s="530"/>
    </row>
    <row r="8" spans="1:40" ht="75" x14ac:dyDescent="0.3">
      <c r="A8" s="527"/>
      <c r="B8" s="797"/>
      <c r="C8" s="798"/>
      <c r="D8" s="531"/>
      <c r="E8" s="532" t="s">
        <v>246</v>
      </c>
      <c r="F8" s="533" t="s">
        <v>247</v>
      </c>
      <c r="G8" s="531"/>
      <c r="H8" s="532" t="s">
        <v>248</v>
      </c>
      <c r="I8" s="533" t="s">
        <v>249</v>
      </c>
      <c r="J8" s="532" t="s">
        <v>248</v>
      </c>
      <c r="K8" s="533" t="s">
        <v>249</v>
      </c>
      <c r="L8" s="532" t="s">
        <v>248</v>
      </c>
      <c r="M8" s="533" t="s">
        <v>249</v>
      </c>
    </row>
    <row r="9" spans="1:40" x14ac:dyDescent="0.3">
      <c r="A9" s="527"/>
      <c r="B9" s="485"/>
      <c r="C9" s="486"/>
      <c r="D9" s="529"/>
      <c r="E9" s="485"/>
      <c r="F9" s="486"/>
      <c r="G9" s="534"/>
      <c r="H9" s="488"/>
      <c r="I9" s="527"/>
      <c r="J9" s="488"/>
      <c r="K9" s="527"/>
      <c r="L9" s="488"/>
      <c r="M9" s="527"/>
    </row>
    <row r="10" spans="1:40" x14ac:dyDescent="0.3">
      <c r="A10" s="527"/>
      <c r="B10" s="803" t="s">
        <v>250</v>
      </c>
      <c r="C10" s="804"/>
      <c r="D10" s="531" t="s">
        <v>251</v>
      </c>
      <c r="E10" s="805" t="s">
        <v>252</v>
      </c>
      <c r="F10" s="806"/>
      <c r="G10" s="531" t="s">
        <v>253</v>
      </c>
      <c r="H10" s="488" t="s">
        <v>254</v>
      </c>
      <c r="I10" s="489" t="s">
        <v>254</v>
      </c>
      <c r="J10" s="488" t="s">
        <v>254</v>
      </c>
      <c r="K10" s="489" t="s">
        <v>254</v>
      </c>
      <c r="L10" s="488" t="s">
        <v>254</v>
      </c>
      <c r="M10" s="489" t="s">
        <v>254</v>
      </c>
    </row>
    <row r="11" spans="1:40" x14ac:dyDescent="0.3">
      <c r="A11" s="527"/>
      <c r="B11" s="803"/>
      <c r="C11" s="804"/>
      <c r="D11" s="534"/>
      <c r="E11" s="535" t="s">
        <v>255</v>
      </c>
      <c r="F11" s="536" t="s">
        <v>255</v>
      </c>
      <c r="G11" s="534"/>
      <c r="H11" s="535" t="s">
        <v>255</v>
      </c>
      <c r="I11" s="536" t="s">
        <v>255</v>
      </c>
      <c r="J11" s="535" t="s">
        <v>255</v>
      </c>
      <c r="K11" s="536" t="s">
        <v>255</v>
      </c>
      <c r="L11" s="535" t="s">
        <v>255</v>
      </c>
      <c r="M11" s="536" t="s">
        <v>255</v>
      </c>
    </row>
    <row r="12" spans="1:40" x14ac:dyDescent="0.3">
      <c r="A12" s="527"/>
      <c r="B12" s="797"/>
      <c r="C12" s="798"/>
      <c r="D12" s="534"/>
      <c r="E12" s="535" t="s">
        <v>256</v>
      </c>
      <c r="F12" s="536" t="s">
        <v>257</v>
      </c>
      <c r="G12" s="534"/>
      <c r="H12" s="535" t="s">
        <v>258</v>
      </c>
      <c r="I12" s="536" t="s">
        <v>259</v>
      </c>
      <c r="J12" s="535" t="s">
        <v>258</v>
      </c>
      <c r="K12" s="536" t="s">
        <v>259</v>
      </c>
      <c r="L12" s="535" t="s">
        <v>258</v>
      </c>
      <c r="M12" s="536" t="s">
        <v>259</v>
      </c>
    </row>
    <row r="13" spans="1:40" x14ac:dyDescent="0.3">
      <c r="A13" s="537"/>
      <c r="B13" s="488" t="s">
        <v>260</v>
      </c>
      <c r="C13" s="489"/>
      <c r="D13" s="538"/>
      <c r="E13" s="504"/>
      <c r="F13" s="506"/>
      <c r="G13" s="538"/>
      <c r="H13" s="539" t="s">
        <v>261</v>
      </c>
      <c r="I13" s="537"/>
      <c r="J13" s="539" t="s">
        <v>261</v>
      </c>
      <c r="K13" s="537"/>
      <c r="L13" s="539" t="s">
        <v>261</v>
      </c>
      <c r="M13" s="537"/>
    </row>
    <row r="14" spans="1:40" x14ac:dyDescent="0.3">
      <c r="A14" s="540" t="s">
        <v>54</v>
      </c>
      <c r="B14" s="483">
        <v>992845.98398046324</v>
      </c>
      <c r="C14" s="541">
        <f>+B14/1936.27</f>
        <v>512.76215816000001</v>
      </c>
      <c r="D14" s="542">
        <v>58.898308999999998</v>
      </c>
      <c r="E14" s="543"/>
      <c r="F14" s="541">
        <v>229.752251</v>
      </c>
      <c r="G14" s="542"/>
      <c r="H14" s="479"/>
      <c r="I14" s="530"/>
      <c r="J14" s="479"/>
      <c r="K14" s="530"/>
      <c r="L14" s="479"/>
      <c r="M14" s="530"/>
    </row>
    <row r="15" spans="1:40" x14ac:dyDescent="0.3">
      <c r="A15" s="507" t="s">
        <v>55</v>
      </c>
      <c r="B15" s="485"/>
      <c r="C15" s="506"/>
      <c r="D15" s="538"/>
      <c r="E15" s="504"/>
      <c r="F15" s="506"/>
      <c r="G15" s="538"/>
      <c r="H15" s="482"/>
      <c r="I15" s="527"/>
      <c r="J15" s="482"/>
      <c r="K15" s="527"/>
      <c r="L15" s="482"/>
      <c r="M15" s="527"/>
    </row>
    <row r="16" spans="1:40" x14ac:dyDescent="0.3">
      <c r="A16" s="507" t="s">
        <v>56</v>
      </c>
      <c r="B16" s="485">
        <v>1983566.5288353474</v>
      </c>
      <c r="C16" s="506">
        <f t="shared" ref="C16:C34" si="0">+B16/1936.27</f>
        <v>1024.42661862</v>
      </c>
      <c r="D16" s="538">
        <v>117.3797</v>
      </c>
      <c r="E16" s="504"/>
      <c r="F16" s="506"/>
      <c r="G16" s="538"/>
      <c r="H16" s="482"/>
      <c r="I16" s="527"/>
      <c r="J16" s="482"/>
      <c r="K16" s="527"/>
      <c r="L16" s="482"/>
      <c r="M16" s="527"/>
    </row>
    <row r="17" spans="1:13" x14ac:dyDescent="0.3">
      <c r="A17" s="507" t="s">
        <v>57</v>
      </c>
      <c r="B17" s="485"/>
      <c r="C17" s="506"/>
      <c r="D17" s="538"/>
      <c r="E17" s="504"/>
      <c r="F17" s="506"/>
      <c r="G17" s="538"/>
      <c r="H17" s="482"/>
      <c r="I17" s="527"/>
      <c r="J17" s="482"/>
      <c r="K17" s="527"/>
      <c r="L17" s="482"/>
      <c r="M17" s="527"/>
    </row>
    <row r="18" spans="1:13" x14ac:dyDescent="0.3">
      <c r="A18" s="507" t="s">
        <v>58</v>
      </c>
      <c r="B18" s="485"/>
      <c r="C18" s="506"/>
      <c r="D18" s="538"/>
      <c r="E18" s="504"/>
      <c r="F18" s="506">
        <v>281.02125999999998</v>
      </c>
      <c r="G18" s="538"/>
      <c r="H18" s="482"/>
      <c r="I18" s="527"/>
      <c r="J18" s="482"/>
      <c r="K18" s="527"/>
      <c r="L18" s="482"/>
      <c r="M18" s="527"/>
    </row>
    <row r="19" spans="1:13" x14ac:dyDescent="0.3">
      <c r="A19" s="507" t="s">
        <v>59</v>
      </c>
      <c r="B19" s="485">
        <v>958256.27424574108</v>
      </c>
      <c r="C19" s="506">
        <f t="shared" si="0"/>
        <v>494.89806392999998</v>
      </c>
      <c r="D19" s="538">
        <v>76.046400000000006</v>
      </c>
      <c r="E19" s="504"/>
      <c r="F19" s="506">
        <v>134.40063699999999</v>
      </c>
      <c r="G19" s="538"/>
      <c r="H19" s="482"/>
      <c r="I19" s="527"/>
      <c r="J19" s="482"/>
      <c r="K19" s="527"/>
      <c r="L19" s="482"/>
      <c r="M19" s="527"/>
    </row>
    <row r="20" spans="1:13" x14ac:dyDescent="0.3">
      <c r="A20" s="507" t="s">
        <v>60</v>
      </c>
      <c r="B20" s="485">
        <v>11791.5979837551</v>
      </c>
      <c r="C20" s="506">
        <f t="shared" si="0"/>
        <v>6.0898521300000006</v>
      </c>
      <c r="D20" s="538"/>
      <c r="E20" s="504"/>
      <c r="F20" s="506"/>
      <c r="G20" s="538"/>
      <c r="H20" s="482"/>
      <c r="I20" s="527"/>
      <c r="J20" s="482"/>
      <c r="K20" s="527"/>
      <c r="L20" s="482"/>
      <c r="M20" s="527"/>
    </row>
    <row r="21" spans="1:13" x14ac:dyDescent="0.3">
      <c r="A21" s="507" t="s">
        <v>61</v>
      </c>
      <c r="B21" s="485">
        <v>453995.97543061082</v>
      </c>
      <c r="C21" s="506">
        <f t="shared" si="0"/>
        <v>234.46935366999998</v>
      </c>
      <c r="D21" s="538">
        <v>54.005093000000002</v>
      </c>
      <c r="E21" s="504"/>
      <c r="F21" s="506">
        <v>119.46166100000001</v>
      </c>
      <c r="G21" s="538"/>
      <c r="H21" s="504">
        <v>50.410694999999997</v>
      </c>
      <c r="I21" s="527"/>
      <c r="J21" s="504">
        <v>42.849089999999997</v>
      </c>
      <c r="K21" s="527"/>
      <c r="L21" s="504">
        <v>35.287486000000001</v>
      </c>
      <c r="M21" s="527"/>
    </row>
    <row r="22" spans="1:13" x14ac:dyDescent="0.3">
      <c r="A22" s="507" t="s">
        <v>62</v>
      </c>
      <c r="B22" s="485">
        <v>1276299.6083159854</v>
      </c>
      <c r="C22" s="506">
        <f t="shared" si="0"/>
        <v>659.15373801999999</v>
      </c>
      <c r="D22" s="538">
        <v>56.335661999999999</v>
      </c>
      <c r="E22" s="504"/>
      <c r="F22" s="506">
        <v>223.836612</v>
      </c>
      <c r="G22" s="538"/>
      <c r="H22" s="504"/>
      <c r="I22" s="527"/>
      <c r="J22" s="504"/>
      <c r="K22" s="527"/>
      <c r="L22" s="504"/>
      <c r="M22" s="527"/>
    </row>
    <row r="23" spans="1:13" x14ac:dyDescent="0.3">
      <c r="A23" s="507" t="s">
        <v>63</v>
      </c>
      <c r="B23" s="485">
        <v>775647.90631364961</v>
      </c>
      <c r="C23" s="506">
        <f t="shared" si="0"/>
        <v>400.58871248000003</v>
      </c>
      <c r="D23" s="538">
        <v>43.470230999999998</v>
      </c>
      <c r="E23" s="504"/>
      <c r="F23" s="506">
        <v>202.82341199999999</v>
      </c>
      <c r="G23" s="538"/>
      <c r="H23" s="504"/>
      <c r="I23" s="527"/>
      <c r="J23" s="504"/>
      <c r="K23" s="527"/>
      <c r="L23" s="504"/>
      <c r="M23" s="527"/>
    </row>
    <row r="24" spans="1:13" x14ac:dyDescent="0.3">
      <c r="A24" s="507" t="s">
        <v>64</v>
      </c>
      <c r="B24" s="485">
        <v>108647.00000895439</v>
      </c>
      <c r="C24" s="506">
        <f t="shared" si="0"/>
        <v>56.111492719999994</v>
      </c>
      <c r="D24" s="538">
        <v>11.209117000000001</v>
      </c>
      <c r="E24" s="504"/>
      <c r="F24" s="506">
        <v>52.900674000000002</v>
      </c>
      <c r="G24" s="538"/>
      <c r="H24" s="504"/>
      <c r="I24" s="527"/>
      <c r="J24" s="504"/>
      <c r="K24" s="527"/>
      <c r="L24" s="504"/>
      <c r="M24" s="527"/>
    </row>
    <row r="25" spans="1:13" x14ac:dyDescent="0.3">
      <c r="A25" s="507" t="s">
        <v>65</v>
      </c>
      <c r="B25" s="485">
        <v>470817.1709365978</v>
      </c>
      <c r="C25" s="506">
        <f t="shared" si="0"/>
        <v>243.15677614000001</v>
      </c>
      <c r="D25" s="538">
        <v>20.690097000000002</v>
      </c>
      <c r="E25" s="504"/>
      <c r="F25" s="506">
        <v>63.291803000000002</v>
      </c>
      <c r="G25" s="538"/>
      <c r="H25" s="504"/>
      <c r="I25" s="527"/>
      <c r="J25" s="504"/>
      <c r="K25" s="527"/>
      <c r="L25" s="504"/>
      <c r="M25" s="527"/>
    </row>
    <row r="26" spans="1:13" x14ac:dyDescent="0.3">
      <c r="A26" s="507" t="s">
        <v>66</v>
      </c>
      <c r="B26" s="485">
        <v>2733013.5674602194</v>
      </c>
      <c r="C26" s="506">
        <f t="shared" si="0"/>
        <v>1411.4837122199999</v>
      </c>
      <c r="D26" s="538">
        <v>287.90132</v>
      </c>
      <c r="E26" s="504">
        <v>400.55541799999997</v>
      </c>
      <c r="F26" s="506">
        <v>148.00057200000001</v>
      </c>
      <c r="G26" s="538">
        <v>2079</v>
      </c>
      <c r="H26" s="504">
        <v>377.64267599999999</v>
      </c>
      <c r="I26" s="506">
        <v>38.372</v>
      </c>
      <c r="J26" s="504">
        <v>320.99627600000002</v>
      </c>
      <c r="K26" s="506">
        <v>76.477999999999994</v>
      </c>
      <c r="L26" s="504">
        <v>264.349874</v>
      </c>
      <c r="M26" s="506">
        <v>82.007000000000005</v>
      </c>
    </row>
    <row r="27" spans="1:13" x14ac:dyDescent="0.3">
      <c r="A27" s="507" t="s">
        <v>67</v>
      </c>
      <c r="B27" s="485">
        <v>224524.18338187039</v>
      </c>
      <c r="C27" s="506">
        <f t="shared" si="0"/>
        <v>115.95706351999999</v>
      </c>
      <c r="D27" s="538">
        <v>17.990884999999999</v>
      </c>
      <c r="E27" s="504">
        <v>31.31983</v>
      </c>
      <c r="F27" s="506">
        <v>32.765473</v>
      </c>
      <c r="G27" s="538">
        <v>144</v>
      </c>
      <c r="H27" s="504">
        <v>47.240048000000002</v>
      </c>
      <c r="I27" s="506">
        <v>6.4729999999999999</v>
      </c>
      <c r="J27" s="504">
        <v>40.154040000000002</v>
      </c>
      <c r="K27" s="506">
        <v>12.901999999999999</v>
      </c>
      <c r="L27" s="504">
        <v>33.068035000000002</v>
      </c>
      <c r="M27" s="506">
        <v>13.834</v>
      </c>
    </row>
    <row r="28" spans="1:13" x14ac:dyDescent="0.3">
      <c r="A28" s="507" t="s">
        <v>68</v>
      </c>
      <c r="B28" s="485">
        <v>52267.931956356195</v>
      </c>
      <c r="C28" s="506">
        <f t="shared" si="0"/>
        <v>26.994134059999997</v>
      </c>
      <c r="D28" s="538">
        <v>5.0259799999999997</v>
      </c>
      <c r="E28" s="504">
        <v>22.343599999999999</v>
      </c>
      <c r="F28" s="506">
        <v>8.4279069999999994</v>
      </c>
      <c r="G28" s="538">
        <v>202</v>
      </c>
      <c r="H28" s="504">
        <v>29.026973000000002</v>
      </c>
      <c r="I28" s="506">
        <v>1.806</v>
      </c>
      <c r="J28" s="504">
        <v>24.672926</v>
      </c>
      <c r="K28" s="506">
        <v>3.5990000000000002</v>
      </c>
      <c r="L28" s="504">
        <v>20.318881000000001</v>
      </c>
      <c r="M28" s="506">
        <v>3.86</v>
      </c>
    </row>
    <row r="29" spans="1:13" x14ac:dyDescent="0.3">
      <c r="A29" s="507" t="s">
        <v>69</v>
      </c>
      <c r="B29" s="485">
        <v>1472525.4765126661</v>
      </c>
      <c r="C29" s="506">
        <f t="shared" si="0"/>
        <v>760.49594143000002</v>
      </c>
      <c r="D29" s="538">
        <v>337.754818</v>
      </c>
      <c r="E29" s="504">
        <v>383.76421299999998</v>
      </c>
      <c r="F29" s="506">
        <v>100.757645</v>
      </c>
      <c r="G29" s="538">
        <v>363</v>
      </c>
      <c r="H29" s="504">
        <v>354.99692399999998</v>
      </c>
      <c r="I29" s="506">
        <v>33.58</v>
      </c>
      <c r="J29" s="504">
        <v>301.74738600000001</v>
      </c>
      <c r="K29" s="506">
        <v>66.929000000000002</v>
      </c>
      <c r="L29" s="504">
        <v>248.49784600000001</v>
      </c>
      <c r="M29" s="506">
        <v>71.766999999999996</v>
      </c>
    </row>
    <row r="30" spans="1:13" x14ac:dyDescent="0.3">
      <c r="A30" s="507" t="s">
        <v>70</v>
      </c>
      <c r="B30" s="485">
        <v>813155.56831632834</v>
      </c>
      <c r="C30" s="506">
        <f t="shared" si="0"/>
        <v>419.95980329000002</v>
      </c>
      <c r="D30" s="538">
        <v>131.17325</v>
      </c>
      <c r="E30" s="504"/>
      <c r="F30" s="506">
        <v>117.770698</v>
      </c>
      <c r="G30" s="538"/>
      <c r="H30" s="504"/>
      <c r="I30" s="506"/>
      <c r="J30" s="504"/>
      <c r="K30" s="506"/>
      <c r="L30" s="504"/>
      <c r="M30" s="506"/>
    </row>
    <row r="31" spans="1:13" x14ac:dyDescent="0.3">
      <c r="A31" s="507" t="s">
        <v>71</v>
      </c>
      <c r="B31" s="485">
        <v>64644.588461999003</v>
      </c>
      <c r="C31" s="506">
        <f t="shared" si="0"/>
        <v>33.386143700000005</v>
      </c>
      <c r="D31" s="538">
        <v>14.46686</v>
      </c>
      <c r="E31" s="504"/>
      <c r="F31" s="506">
        <v>38.824570000000001</v>
      </c>
      <c r="G31" s="538"/>
      <c r="H31" s="504"/>
      <c r="I31" s="506"/>
      <c r="J31" s="504"/>
      <c r="K31" s="506"/>
      <c r="L31" s="504"/>
      <c r="M31" s="506"/>
    </row>
    <row r="32" spans="1:13" x14ac:dyDescent="0.3">
      <c r="A32" s="507" t="s">
        <v>72</v>
      </c>
      <c r="B32" s="485">
        <v>467074.6075912196</v>
      </c>
      <c r="C32" s="506">
        <f t="shared" si="0"/>
        <v>241.22390347999999</v>
      </c>
      <c r="D32" s="538">
        <v>82.621465000000001</v>
      </c>
      <c r="E32" s="504"/>
      <c r="F32" s="506">
        <v>121.745665</v>
      </c>
      <c r="G32" s="538"/>
      <c r="H32" s="504"/>
      <c r="I32" s="506"/>
      <c r="J32" s="504"/>
      <c r="K32" s="506"/>
      <c r="L32" s="504"/>
      <c r="M32" s="506"/>
    </row>
    <row r="33" spans="1:13" x14ac:dyDescent="0.3">
      <c r="A33" s="507" t="s">
        <v>73</v>
      </c>
      <c r="B33" s="485">
        <v>346717.91488445865</v>
      </c>
      <c r="C33" s="506">
        <f t="shared" si="0"/>
        <v>179.06485918000001</v>
      </c>
      <c r="D33" s="538">
        <v>107.44958099999999</v>
      </c>
      <c r="E33" s="504">
        <v>153.22360399999999</v>
      </c>
      <c r="F33" s="506">
        <v>75.155810000000002</v>
      </c>
      <c r="G33" s="538">
        <v>212</v>
      </c>
      <c r="H33" s="504">
        <v>140.68268399999999</v>
      </c>
      <c r="I33" s="506">
        <v>9.5790000000000006</v>
      </c>
      <c r="J33" s="504">
        <v>119.580282</v>
      </c>
      <c r="K33" s="506">
        <v>19.091999999999999</v>
      </c>
      <c r="L33" s="504">
        <v>98.477878000000004</v>
      </c>
      <c r="M33" s="506">
        <v>20.472000000000001</v>
      </c>
    </row>
    <row r="34" spans="1:13" x14ac:dyDescent="0.3">
      <c r="A34" s="507" t="s">
        <v>74</v>
      </c>
      <c r="B34" s="485">
        <v>332512.11538224545</v>
      </c>
      <c r="C34" s="506">
        <f t="shared" si="0"/>
        <v>171.72817602000003</v>
      </c>
      <c r="D34" s="538">
        <v>27.581232</v>
      </c>
      <c r="E34" s="504">
        <v>8.7933350000000008</v>
      </c>
      <c r="F34" s="506">
        <v>49.06335</v>
      </c>
      <c r="G34" s="538"/>
      <c r="H34" s="482"/>
      <c r="I34" s="527"/>
      <c r="J34" s="482"/>
      <c r="K34" s="527"/>
      <c r="L34" s="482"/>
      <c r="M34" s="527"/>
    </row>
    <row r="35" spans="1:13" x14ac:dyDescent="0.3">
      <c r="A35" s="503"/>
      <c r="B35" s="485"/>
      <c r="C35" s="506"/>
      <c r="D35" s="538"/>
      <c r="E35" s="504"/>
      <c r="F35" s="506"/>
      <c r="G35" s="538"/>
      <c r="H35" s="482"/>
      <c r="I35" s="527"/>
      <c r="J35" s="482"/>
      <c r="K35" s="527"/>
      <c r="L35" s="482"/>
      <c r="M35" s="527"/>
    </row>
    <row r="36" spans="1:13" x14ac:dyDescent="0.3">
      <c r="A36" s="514" t="s">
        <v>75</v>
      </c>
      <c r="B36" s="544">
        <f>SUM(B14:B34)</f>
        <v>13538303.999998467</v>
      </c>
      <c r="C36" s="517">
        <f>SUM(C14:C34)</f>
        <v>6991.9505027699997</v>
      </c>
      <c r="D36" s="545">
        <f t="shared" ref="D36:M36" si="1">SUM(D14:D34)</f>
        <v>1450.0000000000002</v>
      </c>
      <c r="E36" s="515">
        <f t="shared" si="1"/>
        <v>999.99999999999989</v>
      </c>
      <c r="F36" s="517">
        <f t="shared" si="1"/>
        <v>1999.9999999999995</v>
      </c>
      <c r="G36" s="545">
        <f t="shared" si="1"/>
        <v>3000</v>
      </c>
      <c r="H36" s="515">
        <f t="shared" si="1"/>
        <v>999.99999999999989</v>
      </c>
      <c r="I36" s="517">
        <f t="shared" si="1"/>
        <v>89.81</v>
      </c>
      <c r="J36" s="515">
        <f t="shared" si="1"/>
        <v>850.00000000000011</v>
      </c>
      <c r="K36" s="517">
        <f t="shared" si="1"/>
        <v>179</v>
      </c>
      <c r="L36" s="515">
        <f t="shared" si="1"/>
        <v>700</v>
      </c>
      <c r="M36" s="517">
        <f t="shared" si="1"/>
        <v>191.94000000000003</v>
      </c>
    </row>
    <row r="37" spans="1:13" x14ac:dyDescent="0.3">
      <c r="A37" s="518" t="s">
        <v>238</v>
      </c>
      <c r="B37" s="519"/>
      <c r="C37" s="519"/>
      <c r="D37" s="519"/>
      <c r="E37" s="519"/>
      <c r="F37" s="519"/>
      <c r="G37" s="519"/>
      <c r="H37" s="519"/>
      <c r="J37" s="519"/>
      <c r="L37" s="519"/>
    </row>
    <row r="40" spans="1:13" x14ac:dyDescent="0.3">
      <c r="A40" s="472"/>
    </row>
    <row r="42" spans="1:13" x14ac:dyDescent="0.3">
      <c r="A42" s="522"/>
    </row>
    <row r="43" spans="1:13" x14ac:dyDescent="0.3">
      <c r="A43" s="522"/>
    </row>
    <row r="44" spans="1:13" x14ac:dyDescent="0.3">
      <c r="A44" s="522"/>
    </row>
    <row r="46" spans="1:13" x14ac:dyDescent="0.3">
      <c r="A46" s="523"/>
    </row>
  </sheetData>
  <mergeCells count="10">
    <mergeCell ref="H6:I6"/>
    <mergeCell ref="J6:K6"/>
    <mergeCell ref="L6:M6"/>
    <mergeCell ref="B8:C8"/>
    <mergeCell ref="B12:C12"/>
    <mergeCell ref="B6:C6"/>
    <mergeCell ref="E6:F6"/>
    <mergeCell ref="B10:C10"/>
    <mergeCell ref="E10:F10"/>
    <mergeCell ref="B11:C11"/>
  </mergeCells>
  <phoneticPr fontId="48" type="noConversion"/>
  <printOptions horizontalCentered="1" verticalCentered="1"/>
  <pageMargins left="0" right="0" top="0" bottom="0" header="0" footer="0"/>
  <pageSetup paperSize="9" scale="58" orientation="landscape"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45"/>
  <sheetViews>
    <sheetView showGridLines="0" workbookViewId="0">
      <selection activeCell="L26" sqref="L26"/>
    </sheetView>
  </sheetViews>
  <sheetFormatPr defaultColWidth="12.5703125" defaultRowHeight="15.75" x14ac:dyDescent="0.25"/>
  <cols>
    <col min="1" max="1" width="38.7109375" style="134" customWidth="1"/>
    <col min="2" max="7" width="11.28515625" style="134" customWidth="1"/>
    <col min="8" max="16384" width="12.5703125" style="134"/>
  </cols>
  <sheetData>
    <row r="1" spans="1:9" ht="30.75" x14ac:dyDescent="0.45">
      <c r="A1" s="546" t="s">
        <v>262</v>
      </c>
      <c r="B1" s="451"/>
      <c r="D1" s="451"/>
      <c r="F1" s="451"/>
    </row>
    <row r="5" spans="1:9" ht="16.5" thickBot="1" x14ac:dyDescent="0.3">
      <c r="I5" s="134" t="s">
        <v>3</v>
      </c>
    </row>
    <row r="6" spans="1:9" x14ac:dyDescent="0.25">
      <c r="A6" s="201"/>
      <c r="B6" s="547" t="s">
        <v>263</v>
      </c>
      <c r="C6" s="548"/>
      <c r="D6" s="547" t="s">
        <v>264</v>
      </c>
      <c r="E6" s="548"/>
      <c r="F6" s="547" t="s">
        <v>265</v>
      </c>
      <c r="G6" s="548"/>
      <c r="H6" s="547" t="s">
        <v>266</v>
      </c>
      <c r="I6" s="548"/>
    </row>
    <row r="7" spans="1:9" x14ac:dyDescent="0.25">
      <c r="A7" s="201"/>
      <c r="B7" s="549"/>
      <c r="C7" s="550"/>
      <c r="D7" s="549"/>
      <c r="E7" s="550"/>
      <c r="F7" s="549"/>
      <c r="G7" s="550"/>
      <c r="H7" s="549"/>
      <c r="I7" s="550"/>
    </row>
    <row r="8" spans="1:9" x14ac:dyDescent="0.25">
      <c r="A8" s="201"/>
      <c r="B8" s="551"/>
      <c r="C8" s="552"/>
      <c r="D8" s="551"/>
      <c r="E8" s="552"/>
      <c r="F8" s="551"/>
      <c r="G8" s="552"/>
      <c r="H8" s="551"/>
      <c r="I8" s="552"/>
    </row>
    <row r="9" spans="1:9" s="184" customFormat="1" x14ac:dyDescent="0.25">
      <c r="A9" s="368"/>
      <c r="B9" s="553" t="s">
        <v>267</v>
      </c>
      <c r="C9" s="554" t="s">
        <v>268</v>
      </c>
      <c r="D9" s="553" t="s">
        <v>267</v>
      </c>
      <c r="E9" s="554" t="s">
        <v>268</v>
      </c>
      <c r="F9" s="553" t="s">
        <v>267</v>
      </c>
      <c r="G9" s="554" t="s">
        <v>268</v>
      </c>
      <c r="H9" s="553" t="s">
        <v>267</v>
      </c>
      <c r="I9" s="554" t="s">
        <v>268</v>
      </c>
    </row>
    <row r="10" spans="1:9" x14ac:dyDescent="0.25">
      <c r="A10" s="555" t="s">
        <v>269</v>
      </c>
      <c r="B10" s="556"/>
      <c r="C10" s="550"/>
      <c r="D10" s="556"/>
      <c r="E10" s="550"/>
      <c r="F10" s="556"/>
      <c r="G10" s="550"/>
      <c r="H10" s="556"/>
      <c r="I10" s="550"/>
    </row>
    <row r="11" spans="1:9" x14ac:dyDescent="0.25">
      <c r="A11" s="557"/>
      <c r="B11" s="558"/>
      <c r="C11" s="559"/>
      <c r="D11" s="558"/>
      <c r="E11" s="559"/>
      <c r="F11" s="558"/>
      <c r="G11" s="559"/>
      <c r="H11" s="558"/>
      <c r="I11" s="559"/>
    </row>
    <row r="12" spans="1:9" x14ac:dyDescent="0.25">
      <c r="A12" s="140"/>
      <c r="B12" s="551"/>
      <c r="C12" s="560"/>
      <c r="D12" s="551"/>
      <c r="E12" s="560"/>
      <c r="F12" s="551"/>
      <c r="G12" s="560"/>
      <c r="H12" s="551"/>
      <c r="I12" s="560"/>
    </row>
    <row r="13" spans="1:9" x14ac:dyDescent="0.25">
      <c r="A13" s="201" t="s">
        <v>270</v>
      </c>
      <c r="B13" s="561">
        <v>84.626999999999995</v>
      </c>
      <c r="C13" s="562"/>
      <c r="D13" s="563">
        <v>84.626999999999995</v>
      </c>
      <c r="E13" s="562"/>
      <c r="F13" s="563">
        <v>84</v>
      </c>
      <c r="G13" s="562"/>
      <c r="H13" s="563">
        <f>50731095/1000000</f>
        <v>50.731095000000003</v>
      </c>
      <c r="I13" s="562"/>
    </row>
    <row r="14" spans="1:9" x14ac:dyDescent="0.25">
      <c r="A14" s="467" t="s">
        <v>271</v>
      </c>
      <c r="B14" s="561">
        <v>163</v>
      </c>
      <c r="C14" s="562"/>
      <c r="D14" s="563">
        <v>164.79925499999999</v>
      </c>
      <c r="E14" s="562">
        <v>30</v>
      </c>
      <c r="F14" s="563">
        <v>162.274854</v>
      </c>
      <c r="G14" s="562">
        <v>26</v>
      </c>
      <c r="H14" s="563">
        <v>177.13200000000001</v>
      </c>
      <c r="I14" s="562">
        <v>20</v>
      </c>
    </row>
    <row r="15" spans="1:9" x14ac:dyDescent="0.25">
      <c r="A15" s="467" t="s">
        <v>272</v>
      </c>
      <c r="B15" s="561">
        <v>12</v>
      </c>
      <c r="C15" s="562"/>
      <c r="D15" s="563">
        <v>12</v>
      </c>
      <c r="E15" s="562"/>
      <c r="F15" s="563">
        <v>11.6</v>
      </c>
      <c r="G15" s="562"/>
      <c r="H15" s="563">
        <v>12</v>
      </c>
      <c r="I15" s="562"/>
    </row>
    <row r="16" spans="1:9" x14ac:dyDescent="0.25">
      <c r="A16" s="467" t="s">
        <v>273</v>
      </c>
      <c r="B16" s="561">
        <v>8.25</v>
      </c>
      <c r="C16" s="562"/>
      <c r="D16" s="563">
        <v>8.25</v>
      </c>
      <c r="E16" s="562"/>
      <c r="F16" s="563">
        <v>8.25</v>
      </c>
      <c r="G16" s="562"/>
      <c r="H16" s="563">
        <v>9.75</v>
      </c>
      <c r="I16" s="562"/>
    </row>
    <row r="17" spans="1:9" x14ac:dyDescent="0.25">
      <c r="A17" s="467" t="s">
        <v>274</v>
      </c>
      <c r="B17" s="561">
        <v>1.6</v>
      </c>
      <c r="C17" s="562"/>
      <c r="D17" s="563">
        <v>1.6</v>
      </c>
      <c r="E17" s="562"/>
      <c r="F17" s="563">
        <v>0</v>
      </c>
      <c r="G17" s="562"/>
      <c r="H17" s="563">
        <v>0</v>
      </c>
      <c r="I17" s="562"/>
    </row>
    <row r="18" spans="1:9" x14ac:dyDescent="0.25">
      <c r="A18" s="467" t="s">
        <v>275</v>
      </c>
      <c r="B18" s="561">
        <v>0.6</v>
      </c>
      <c r="C18" s="562"/>
      <c r="D18" s="563">
        <v>0.6</v>
      </c>
      <c r="E18" s="562"/>
      <c r="F18" s="563">
        <f>500000/1000000</f>
        <v>0.5</v>
      </c>
      <c r="G18" s="562"/>
      <c r="H18" s="563">
        <f>1000000/1000000</f>
        <v>1</v>
      </c>
      <c r="I18" s="562"/>
    </row>
    <row r="19" spans="1:9" x14ac:dyDescent="0.25">
      <c r="A19" s="467" t="s">
        <v>276</v>
      </c>
      <c r="B19" s="561">
        <v>1</v>
      </c>
      <c r="C19" s="562"/>
      <c r="D19" s="563">
        <v>1</v>
      </c>
      <c r="E19" s="562"/>
      <c r="F19" s="563">
        <f>809039/1000000</f>
        <v>0.80903899999999995</v>
      </c>
      <c r="G19" s="562"/>
      <c r="H19" s="563">
        <f>809039/1000000</f>
        <v>0.80903899999999995</v>
      </c>
      <c r="I19" s="562"/>
    </row>
    <row r="20" spans="1:9" x14ac:dyDescent="0.25">
      <c r="A20" s="467" t="s">
        <v>277</v>
      </c>
      <c r="B20" s="561">
        <v>0.19500000000000001</v>
      </c>
      <c r="C20" s="562"/>
      <c r="D20" s="563">
        <v>2</v>
      </c>
      <c r="E20" s="562"/>
      <c r="F20" s="563">
        <v>2</v>
      </c>
      <c r="G20" s="562"/>
      <c r="H20" s="563">
        <v>2</v>
      </c>
      <c r="I20" s="562"/>
    </row>
    <row r="21" spans="1:9" x14ac:dyDescent="0.25">
      <c r="A21" s="467" t="s">
        <v>278</v>
      </c>
      <c r="B21" s="561">
        <v>0.9</v>
      </c>
      <c r="C21" s="562"/>
      <c r="D21" s="563">
        <v>0.9</v>
      </c>
      <c r="E21" s="562"/>
      <c r="F21" s="563">
        <v>0.9</v>
      </c>
      <c r="G21" s="562"/>
      <c r="H21" s="563">
        <v>1</v>
      </c>
      <c r="I21" s="562"/>
    </row>
    <row r="22" spans="1:9" x14ac:dyDescent="0.25">
      <c r="A22" s="555" t="s">
        <v>279</v>
      </c>
      <c r="B22" s="561">
        <v>3.5</v>
      </c>
      <c r="C22" s="562"/>
      <c r="D22" s="563">
        <v>0.5</v>
      </c>
      <c r="E22" s="562"/>
      <c r="F22" s="563">
        <f>250000/1000000</f>
        <v>0.25</v>
      </c>
      <c r="G22" s="562"/>
      <c r="H22" s="563">
        <f>500000/1000000</f>
        <v>0.5</v>
      </c>
      <c r="I22" s="562"/>
    </row>
    <row r="23" spans="1:9" x14ac:dyDescent="0.25">
      <c r="A23" s="201" t="s">
        <v>280</v>
      </c>
      <c r="B23" s="556"/>
      <c r="C23" s="564"/>
      <c r="D23" s="556"/>
      <c r="E23" s="564"/>
      <c r="F23" s="556"/>
      <c r="G23" s="564"/>
      <c r="H23" s="556"/>
      <c r="I23" s="564"/>
    </row>
    <row r="24" spans="1:9" x14ac:dyDescent="0.25">
      <c r="A24" s="140"/>
      <c r="B24" s="556"/>
      <c r="C24" s="564"/>
      <c r="D24" s="556"/>
      <c r="E24" s="564"/>
      <c r="F24" s="556"/>
      <c r="G24" s="564"/>
      <c r="H24" s="556"/>
      <c r="I24" s="564"/>
    </row>
    <row r="25" spans="1:9" s="569" customFormat="1" ht="16.5" thickBot="1" x14ac:dyDescent="0.3">
      <c r="A25" s="565" t="s">
        <v>75</v>
      </c>
      <c r="B25" s="566">
        <v>275.67200000000003</v>
      </c>
      <c r="C25" s="567">
        <v>0</v>
      </c>
      <c r="D25" s="566">
        <v>276.27625499999999</v>
      </c>
      <c r="E25" s="567">
        <v>30</v>
      </c>
      <c r="F25" s="566">
        <f>SUM(F13:F24)</f>
        <v>270.58389299999999</v>
      </c>
      <c r="G25" s="568">
        <f>SUM(G13:G24)</f>
        <v>26</v>
      </c>
      <c r="H25" s="566">
        <f>SUM(H13:H24)</f>
        <v>254.92213400000003</v>
      </c>
      <c r="I25" s="567">
        <f>SUM(I13:I24)</f>
        <v>20</v>
      </c>
    </row>
    <row r="26" spans="1:9" x14ac:dyDescent="0.25">
      <c r="A26" s="134" t="s">
        <v>238</v>
      </c>
      <c r="B26" s="570"/>
      <c r="D26" s="570"/>
      <c r="F26" s="570"/>
    </row>
    <row r="27" spans="1:9" x14ac:dyDescent="0.25">
      <c r="A27" s="571"/>
    </row>
    <row r="29" spans="1:9" x14ac:dyDescent="0.25">
      <c r="A29" s="451"/>
    </row>
    <row r="30" spans="1:9" ht="15.75" customHeight="1" x14ac:dyDescent="0.25">
      <c r="A30" s="450"/>
    </row>
    <row r="44" spans="2:7" x14ac:dyDescent="0.25">
      <c r="B44" s="201"/>
      <c r="C44" s="201"/>
      <c r="D44" s="201"/>
      <c r="E44" s="201"/>
      <c r="F44" s="201"/>
      <c r="G44" s="201"/>
    </row>
    <row r="45" spans="2:7" x14ac:dyDescent="0.25">
      <c r="B45" s="201"/>
      <c r="C45" s="201"/>
      <c r="D45" s="201"/>
      <c r="E45" s="201"/>
      <c r="F45" s="201"/>
      <c r="G45" s="201"/>
    </row>
  </sheetData>
  <phoneticPr fontId="48" type="noConversion"/>
  <printOptions horizontalCentered="1" verticalCentered="1" gridLinesSet="0"/>
  <pageMargins left="0" right="0" top="0" bottom="0" header="0" footer="0"/>
  <pageSetup paperSize="9" orientation="landscape" horizontalDpi="4294967292"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45"/>
  <sheetViews>
    <sheetView showGridLines="0" workbookViewId="0">
      <selection activeCell="B1" sqref="B1:C65536"/>
    </sheetView>
  </sheetViews>
  <sheetFormatPr defaultColWidth="12.5703125" defaultRowHeight="15.75" x14ac:dyDescent="0.25"/>
  <cols>
    <col min="1" max="1" width="38.7109375" style="134" customWidth="1"/>
    <col min="2" max="5" width="11.28515625" style="663" customWidth="1"/>
    <col min="6" max="6" width="14.28515625" style="134" bestFit="1" customWidth="1"/>
    <col min="7" max="7" width="10.28515625" style="134" bestFit="1" customWidth="1"/>
    <col min="8" max="8" width="14.28515625" style="134" bestFit="1" customWidth="1"/>
    <col min="9" max="9" width="10.28515625" style="134" bestFit="1" customWidth="1"/>
    <col min="10" max="15" width="11.28515625" style="134" customWidth="1"/>
    <col min="16" max="16384" width="12.5703125" style="134"/>
  </cols>
  <sheetData>
    <row r="1" spans="1:17" ht="30.75" x14ac:dyDescent="0.45">
      <c r="A1" s="546" t="s">
        <v>262</v>
      </c>
      <c r="B1" s="662"/>
      <c r="D1" s="662"/>
      <c r="F1" s="661"/>
      <c r="G1" s="661"/>
      <c r="H1" s="661"/>
      <c r="I1" s="661"/>
      <c r="J1" s="451"/>
      <c r="L1" s="451"/>
      <c r="N1" s="451"/>
    </row>
    <row r="5" spans="1:17" ht="16.5" thickBot="1" x14ac:dyDescent="0.3">
      <c r="Q5" s="134" t="s">
        <v>3</v>
      </c>
    </row>
    <row r="6" spans="1:17" x14ac:dyDescent="0.25">
      <c r="A6" s="201"/>
      <c r="B6" s="547" t="s">
        <v>318</v>
      </c>
      <c r="C6" s="548"/>
      <c r="D6" s="547" t="s">
        <v>317</v>
      </c>
      <c r="E6" s="548"/>
      <c r="F6" s="547" t="s">
        <v>316</v>
      </c>
      <c r="G6" s="548"/>
      <c r="H6" s="547" t="s">
        <v>315</v>
      </c>
      <c r="I6" s="548"/>
      <c r="J6" s="547" t="s">
        <v>263</v>
      </c>
      <c r="K6" s="548"/>
      <c r="L6" s="547" t="s">
        <v>264</v>
      </c>
      <c r="M6" s="548"/>
      <c r="N6" s="547" t="s">
        <v>265</v>
      </c>
      <c r="O6" s="548"/>
      <c r="P6" s="547" t="s">
        <v>266</v>
      </c>
      <c r="Q6" s="548"/>
    </row>
    <row r="7" spans="1:17" x14ac:dyDescent="0.25">
      <c r="A7" s="201"/>
      <c r="B7" s="549"/>
      <c r="C7" s="550"/>
      <c r="D7" s="549"/>
      <c r="E7" s="550"/>
      <c r="F7" s="549"/>
      <c r="G7" s="550"/>
      <c r="H7" s="549"/>
      <c r="I7" s="550"/>
      <c r="J7" s="549"/>
      <c r="K7" s="550"/>
      <c r="L7" s="549"/>
      <c r="M7" s="550"/>
      <c r="N7" s="549"/>
      <c r="O7" s="550"/>
      <c r="P7" s="549"/>
      <c r="Q7" s="550"/>
    </row>
    <row r="8" spans="1:17" x14ac:dyDescent="0.25">
      <c r="A8" s="201"/>
      <c r="B8" s="551"/>
      <c r="C8" s="552"/>
      <c r="D8" s="551"/>
      <c r="E8" s="552"/>
      <c r="F8" s="551"/>
      <c r="G8" s="552"/>
      <c r="H8" s="551"/>
      <c r="I8" s="552"/>
      <c r="J8" s="551"/>
      <c r="K8" s="552"/>
      <c r="L8" s="551"/>
      <c r="M8" s="552"/>
      <c r="N8" s="551"/>
      <c r="O8" s="552"/>
      <c r="P8" s="551"/>
      <c r="Q8" s="552"/>
    </row>
    <row r="9" spans="1:17" s="184" customFormat="1" x14ac:dyDescent="0.25">
      <c r="A9" s="368"/>
      <c r="B9" s="553" t="s">
        <v>267</v>
      </c>
      <c r="C9" s="554" t="s">
        <v>268</v>
      </c>
      <c r="D9" s="553" t="s">
        <v>267</v>
      </c>
      <c r="E9" s="554" t="s">
        <v>268</v>
      </c>
      <c r="F9" s="553" t="s">
        <v>267</v>
      </c>
      <c r="G9" s="554" t="s">
        <v>268</v>
      </c>
      <c r="H9" s="553" t="s">
        <v>267</v>
      </c>
      <c r="I9" s="554" t="s">
        <v>268</v>
      </c>
      <c r="J9" s="553" t="s">
        <v>267</v>
      </c>
      <c r="K9" s="554" t="s">
        <v>268</v>
      </c>
      <c r="L9" s="553" t="s">
        <v>267</v>
      </c>
      <c r="M9" s="554" t="s">
        <v>268</v>
      </c>
      <c r="N9" s="553" t="s">
        <v>267</v>
      </c>
      <c r="O9" s="554" t="s">
        <v>268</v>
      </c>
      <c r="P9" s="553" t="s">
        <v>267</v>
      </c>
      <c r="Q9" s="554" t="s">
        <v>268</v>
      </c>
    </row>
    <row r="10" spans="1:17" x14ac:dyDescent="0.25">
      <c r="A10" s="555" t="s">
        <v>269</v>
      </c>
      <c r="B10" s="556"/>
      <c r="C10" s="550"/>
      <c r="D10" s="556"/>
      <c r="E10" s="550"/>
      <c r="F10" s="556"/>
      <c r="G10" s="550"/>
      <c r="H10" s="556"/>
      <c r="I10" s="550"/>
      <c r="J10" s="556"/>
      <c r="K10" s="550"/>
      <c r="L10" s="556"/>
      <c r="M10" s="550"/>
      <c r="N10" s="556"/>
      <c r="O10" s="550"/>
      <c r="P10" s="556"/>
      <c r="Q10" s="550"/>
    </row>
    <row r="11" spans="1:17" x14ac:dyDescent="0.25">
      <c r="A11" s="557"/>
      <c r="B11" s="558"/>
      <c r="C11" s="559"/>
      <c r="D11" s="558"/>
      <c r="E11" s="559"/>
      <c r="F11" s="558"/>
      <c r="G11" s="559"/>
      <c r="H11" s="558"/>
      <c r="I11" s="559"/>
      <c r="J11" s="558"/>
      <c r="K11" s="559"/>
      <c r="L11" s="558"/>
      <c r="M11" s="559"/>
      <c r="N11" s="558"/>
      <c r="O11" s="559"/>
      <c r="P11" s="558"/>
      <c r="Q11" s="559"/>
    </row>
    <row r="12" spans="1:17" x14ac:dyDescent="0.25">
      <c r="A12" s="140"/>
      <c r="B12" s="551"/>
      <c r="C12" s="560"/>
      <c r="D12" s="551"/>
      <c r="E12" s="560"/>
      <c r="F12" s="551"/>
      <c r="G12" s="560"/>
      <c r="H12" s="551"/>
      <c r="I12" s="560"/>
      <c r="J12" s="551"/>
      <c r="K12" s="560"/>
      <c r="L12" s="551"/>
      <c r="M12" s="560"/>
      <c r="N12" s="551"/>
      <c r="O12" s="560"/>
      <c r="P12" s="551"/>
      <c r="Q12" s="560"/>
    </row>
    <row r="13" spans="1:17" x14ac:dyDescent="0.25">
      <c r="A13" s="201" t="s">
        <v>270</v>
      </c>
      <c r="B13" s="561">
        <v>28.919</v>
      </c>
      <c r="C13" s="562"/>
      <c r="D13" s="561">
        <v>44.3</v>
      </c>
      <c r="E13" s="562"/>
      <c r="F13" s="561">
        <v>116.69986900000001</v>
      </c>
      <c r="G13" s="562"/>
      <c r="H13" s="561">
        <v>52.827409000000003</v>
      </c>
      <c r="I13" s="562"/>
      <c r="J13" s="561">
        <v>84.626999999999995</v>
      </c>
      <c r="K13" s="562"/>
      <c r="L13" s="563">
        <v>84.626999999999995</v>
      </c>
      <c r="M13" s="562"/>
      <c r="N13" s="563">
        <v>84</v>
      </c>
      <c r="O13" s="562"/>
      <c r="P13" s="563">
        <f>50731095/1000000</f>
        <v>50.731095000000003</v>
      </c>
      <c r="Q13" s="562"/>
    </row>
    <row r="14" spans="1:17" x14ac:dyDescent="0.25">
      <c r="A14" s="467" t="s">
        <v>271</v>
      </c>
      <c r="B14" s="561">
        <v>150.12</v>
      </c>
      <c r="C14" s="562"/>
      <c r="D14" s="561">
        <v>188</v>
      </c>
      <c r="E14" s="562">
        <v>20</v>
      </c>
      <c r="F14" s="561">
        <v>200</v>
      </c>
      <c r="G14" s="562"/>
      <c r="H14" s="561">
        <v>203.5</v>
      </c>
      <c r="I14" s="562"/>
      <c r="J14" s="561">
        <v>163</v>
      </c>
      <c r="K14" s="562"/>
      <c r="L14" s="563">
        <v>164.79925499999999</v>
      </c>
      <c r="M14" s="562">
        <v>30</v>
      </c>
      <c r="N14" s="563">
        <v>162.274854</v>
      </c>
      <c r="O14" s="562">
        <v>26</v>
      </c>
      <c r="P14" s="563">
        <v>177.13200000000001</v>
      </c>
      <c r="Q14" s="562">
        <v>20</v>
      </c>
    </row>
    <row r="15" spans="1:17" x14ac:dyDescent="0.25">
      <c r="A15" s="467" t="s">
        <v>272</v>
      </c>
      <c r="B15" s="561">
        <v>10</v>
      </c>
      <c r="C15" s="562"/>
      <c r="D15" s="561">
        <v>10</v>
      </c>
      <c r="E15" s="562"/>
      <c r="F15" s="561">
        <v>15</v>
      </c>
      <c r="G15" s="562"/>
      <c r="H15" s="561">
        <v>15</v>
      </c>
      <c r="I15" s="562"/>
      <c r="J15" s="561">
        <v>12</v>
      </c>
      <c r="K15" s="562"/>
      <c r="L15" s="563">
        <v>12</v>
      </c>
      <c r="M15" s="562"/>
      <c r="N15" s="563">
        <v>11.6</v>
      </c>
      <c r="O15" s="562"/>
      <c r="P15" s="563">
        <v>12</v>
      </c>
      <c r="Q15" s="562"/>
    </row>
    <row r="16" spans="1:17" x14ac:dyDescent="0.25">
      <c r="A16" s="467" t="s">
        <v>273</v>
      </c>
      <c r="B16" s="561">
        <v>5</v>
      </c>
      <c r="C16" s="562"/>
      <c r="D16" s="561">
        <v>10</v>
      </c>
      <c r="E16" s="562"/>
      <c r="F16" s="561">
        <v>10</v>
      </c>
      <c r="G16" s="562"/>
      <c r="H16" s="561">
        <v>10</v>
      </c>
      <c r="I16" s="562"/>
      <c r="J16" s="561">
        <v>8.25</v>
      </c>
      <c r="K16" s="562"/>
      <c r="L16" s="563">
        <v>8.25</v>
      </c>
      <c r="M16" s="562"/>
      <c r="N16" s="563">
        <v>8.25</v>
      </c>
      <c r="O16" s="562"/>
      <c r="P16" s="563">
        <v>9.75</v>
      </c>
      <c r="Q16" s="562"/>
    </row>
    <row r="17" spans="1:17" x14ac:dyDescent="0.25">
      <c r="A17" s="467" t="s">
        <v>274</v>
      </c>
      <c r="B17" s="561">
        <v>1</v>
      </c>
      <c r="C17" s="562"/>
      <c r="D17" s="561">
        <v>2</v>
      </c>
      <c r="E17" s="562"/>
      <c r="F17" s="561">
        <v>2</v>
      </c>
      <c r="G17" s="562"/>
      <c r="H17" s="561">
        <v>2</v>
      </c>
      <c r="I17" s="562"/>
      <c r="J17" s="561">
        <v>1.6</v>
      </c>
      <c r="K17" s="562"/>
      <c r="L17" s="563">
        <v>1.6</v>
      </c>
      <c r="M17" s="562"/>
      <c r="N17" s="563">
        <v>0</v>
      </c>
      <c r="O17" s="562"/>
      <c r="P17" s="563">
        <v>0</v>
      </c>
      <c r="Q17" s="562"/>
    </row>
    <row r="18" spans="1:17" x14ac:dyDescent="0.25">
      <c r="A18" s="467" t="s">
        <v>275</v>
      </c>
      <c r="B18" s="561">
        <v>0.4</v>
      </c>
      <c r="C18" s="562"/>
      <c r="D18" s="561">
        <v>2.2999999999999998</v>
      </c>
      <c r="E18" s="562"/>
      <c r="F18" s="561">
        <v>1.5</v>
      </c>
      <c r="G18" s="562"/>
      <c r="H18" s="561">
        <v>0.75</v>
      </c>
      <c r="I18" s="562"/>
      <c r="J18" s="561">
        <v>0.6</v>
      </c>
      <c r="K18" s="562"/>
      <c r="L18" s="563">
        <v>0.6</v>
      </c>
      <c r="M18" s="562"/>
      <c r="N18" s="563">
        <f>500000/1000000</f>
        <v>0.5</v>
      </c>
      <c r="O18" s="562"/>
      <c r="P18" s="563">
        <f>1000000/1000000</f>
        <v>1</v>
      </c>
      <c r="Q18" s="562"/>
    </row>
    <row r="19" spans="1:17" x14ac:dyDescent="0.25">
      <c r="A19" s="467" t="s">
        <v>276</v>
      </c>
      <c r="B19" s="561">
        <v>0.5</v>
      </c>
      <c r="C19" s="562"/>
      <c r="D19" s="561">
        <v>0.75</v>
      </c>
      <c r="E19" s="562"/>
      <c r="F19" s="561">
        <v>1</v>
      </c>
      <c r="G19" s="562"/>
      <c r="H19" s="561">
        <v>1.0966</v>
      </c>
      <c r="I19" s="562"/>
      <c r="J19" s="561">
        <v>1</v>
      </c>
      <c r="K19" s="562"/>
      <c r="L19" s="563">
        <v>1</v>
      </c>
      <c r="M19" s="562"/>
      <c r="N19" s="563">
        <f>809039/1000000</f>
        <v>0.80903899999999995</v>
      </c>
      <c r="O19" s="562"/>
      <c r="P19" s="563">
        <f>809039/1000000</f>
        <v>0.80903899999999995</v>
      </c>
      <c r="Q19" s="562"/>
    </row>
    <row r="20" spans="1:17" x14ac:dyDescent="0.25">
      <c r="A20" s="467" t="s">
        <v>277</v>
      </c>
      <c r="B20" s="561"/>
      <c r="C20" s="562"/>
      <c r="D20" s="561">
        <f>0.2+1</f>
        <v>1.2</v>
      </c>
      <c r="E20" s="562"/>
      <c r="F20" s="561">
        <v>2.1296309999999998</v>
      </c>
      <c r="G20" s="562"/>
      <c r="H20" s="561">
        <v>2</v>
      </c>
      <c r="I20" s="562"/>
      <c r="J20" s="561">
        <v>0.19500000000000001</v>
      </c>
      <c r="K20" s="562"/>
      <c r="L20" s="563">
        <v>2</v>
      </c>
      <c r="M20" s="562"/>
      <c r="N20" s="563">
        <v>2</v>
      </c>
      <c r="O20" s="562"/>
      <c r="P20" s="563">
        <v>2</v>
      </c>
      <c r="Q20" s="562"/>
    </row>
    <row r="21" spans="1:17" x14ac:dyDescent="0.25">
      <c r="A21" s="467" t="s">
        <v>278</v>
      </c>
      <c r="B21" s="561">
        <v>1.4</v>
      </c>
      <c r="C21" s="562"/>
      <c r="D21" s="561">
        <v>0.75</v>
      </c>
      <c r="E21" s="562"/>
      <c r="F21" s="561">
        <v>0.75</v>
      </c>
      <c r="G21" s="562"/>
      <c r="H21" s="561">
        <v>0.9</v>
      </c>
      <c r="I21" s="562"/>
      <c r="J21" s="561">
        <v>0.9</v>
      </c>
      <c r="K21" s="562"/>
      <c r="L21" s="563">
        <v>0.9</v>
      </c>
      <c r="M21" s="562"/>
      <c r="N21" s="563">
        <v>0.9</v>
      </c>
      <c r="O21" s="562"/>
      <c r="P21" s="563">
        <v>1</v>
      </c>
      <c r="Q21" s="562"/>
    </row>
    <row r="22" spans="1:17" x14ac:dyDescent="0.25">
      <c r="A22" s="555" t="s">
        <v>279</v>
      </c>
      <c r="B22" s="561"/>
      <c r="C22" s="562"/>
      <c r="D22" s="561"/>
      <c r="E22" s="562"/>
      <c r="F22" s="561">
        <v>0.30350126999999999</v>
      </c>
      <c r="G22" s="562"/>
      <c r="H22" s="561">
        <v>0.2</v>
      </c>
      <c r="I22" s="562"/>
      <c r="J22" s="561">
        <v>3.5</v>
      </c>
      <c r="K22" s="562"/>
      <c r="L22" s="563">
        <v>0.5</v>
      </c>
      <c r="M22" s="562"/>
      <c r="N22" s="563">
        <f>250000/1000000</f>
        <v>0.25</v>
      </c>
      <c r="O22" s="562"/>
      <c r="P22" s="563">
        <f>500000/1000000</f>
        <v>0.5</v>
      </c>
      <c r="Q22" s="562"/>
    </row>
    <row r="23" spans="1:17" x14ac:dyDescent="0.25">
      <c r="A23" s="201" t="s">
        <v>280</v>
      </c>
      <c r="B23" s="556"/>
      <c r="C23" s="564"/>
      <c r="D23" s="556"/>
      <c r="E23" s="564"/>
      <c r="F23" s="556">
        <v>3</v>
      </c>
      <c r="G23" s="564"/>
      <c r="H23" s="556"/>
      <c r="I23" s="564"/>
      <c r="J23" s="556"/>
      <c r="K23" s="564"/>
      <c r="L23" s="556"/>
      <c r="M23" s="564"/>
      <c r="N23" s="556"/>
      <c r="O23" s="564"/>
      <c r="P23" s="556"/>
      <c r="Q23" s="564"/>
    </row>
    <row r="24" spans="1:17" x14ac:dyDescent="0.25">
      <c r="A24" s="140"/>
      <c r="B24" s="556"/>
      <c r="C24" s="564"/>
      <c r="D24" s="556"/>
      <c r="E24" s="564"/>
      <c r="F24" s="556"/>
      <c r="G24" s="564"/>
      <c r="H24" s="556"/>
      <c r="I24" s="564"/>
      <c r="J24" s="556"/>
      <c r="K24" s="564"/>
      <c r="L24" s="556"/>
      <c r="M24" s="564"/>
      <c r="N24" s="556"/>
      <c r="O24" s="564"/>
      <c r="P24" s="556"/>
      <c r="Q24" s="564"/>
    </row>
    <row r="25" spans="1:17" s="569" customFormat="1" ht="16.5" thickBot="1" x14ac:dyDescent="0.3">
      <c r="A25" s="565" t="s">
        <v>75</v>
      </c>
      <c r="B25" s="566">
        <v>197.33900000000003</v>
      </c>
      <c r="C25" s="567">
        <v>0</v>
      </c>
      <c r="D25" s="566">
        <v>259.3</v>
      </c>
      <c r="E25" s="567">
        <v>20</v>
      </c>
      <c r="F25" s="566">
        <v>352.38300127000008</v>
      </c>
      <c r="G25" s="567">
        <v>0</v>
      </c>
      <c r="H25" s="566">
        <v>288.27400899999998</v>
      </c>
      <c r="I25" s="567">
        <v>0</v>
      </c>
      <c r="J25" s="566">
        <v>275.67200000000003</v>
      </c>
      <c r="K25" s="567">
        <v>0</v>
      </c>
      <c r="L25" s="566">
        <v>276.27625499999999</v>
      </c>
      <c r="M25" s="567">
        <v>30</v>
      </c>
      <c r="N25" s="566">
        <f>SUM(N13:N24)</f>
        <v>270.58389299999999</v>
      </c>
      <c r="O25" s="568">
        <f>SUM(O13:O24)</f>
        <v>26</v>
      </c>
      <c r="P25" s="566">
        <f>SUM(P13:P24)</f>
        <v>254.92213400000003</v>
      </c>
      <c r="Q25" s="567">
        <f>SUM(Q13:Q24)</f>
        <v>20</v>
      </c>
    </row>
    <row r="26" spans="1:17" x14ac:dyDescent="0.25">
      <c r="A26" s="134" t="s">
        <v>238</v>
      </c>
      <c r="J26" s="570"/>
      <c r="L26" s="570"/>
      <c r="N26" s="570"/>
    </row>
    <row r="27" spans="1:17" x14ac:dyDescent="0.25">
      <c r="A27" s="571"/>
      <c r="F27" s="571"/>
      <c r="G27" s="571"/>
      <c r="H27" s="571"/>
      <c r="I27" s="571"/>
    </row>
    <row r="29" spans="1:17" x14ac:dyDescent="0.25">
      <c r="A29" s="451"/>
      <c r="B29" s="664"/>
      <c r="C29" s="664"/>
      <c r="D29" s="664"/>
      <c r="E29" s="664"/>
      <c r="F29" s="451"/>
      <c r="G29" s="451"/>
      <c r="H29" s="451"/>
      <c r="I29" s="451"/>
    </row>
    <row r="30" spans="1:17" ht="15.75" customHeight="1" x14ac:dyDescent="0.25">
      <c r="A30" s="450"/>
      <c r="B30" s="664"/>
      <c r="C30" s="664"/>
      <c r="D30" s="664"/>
      <c r="E30" s="664"/>
      <c r="F30" s="450"/>
      <c r="G30" s="450"/>
      <c r="H30" s="450"/>
      <c r="I30" s="450"/>
    </row>
    <row r="31" spans="1:17" x14ac:dyDescent="0.25">
      <c r="B31" s="664"/>
      <c r="C31" s="664"/>
      <c r="D31" s="664"/>
      <c r="E31" s="664"/>
    </row>
    <row r="32" spans="1:17" x14ac:dyDescent="0.25">
      <c r="B32" s="664"/>
      <c r="C32" s="664"/>
      <c r="D32" s="664"/>
      <c r="E32" s="664"/>
    </row>
    <row r="33" spans="2:15" x14ac:dyDescent="0.25">
      <c r="B33" s="664"/>
      <c r="C33" s="664"/>
      <c r="D33" s="664"/>
      <c r="E33" s="664"/>
    </row>
    <row r="34" spans="2:15" x14ac:dyDescent="0.25">
      <c r="B34" s="664"/>
      <c r="C34" s="664"/>
      <c r="D34" s="664"/>
      <c r="E34" s="664"/>
    </row>
    <row r="35" spans="2:15" x14ac:dyDescent="0.25">
      <c r="B35" s="665"/>
      <c r="C35" s="664"/>
      <c r="D35" s="665"/>
      <c r="E35" s="664"/>
    </row>
    <row r="36" spans="2:15" x14ac:dyDescent="0.25">
      <c r="B36" s="664"/>
      <c r="C36" s="664"/>
      <c r="D36" s="664"/>
      <c r="E36" s="664"/>
    </row>
    <row r="37" spans="2:15" x14ac:dyDescent="0.25">
      <c r="B37" s="664"/>
      <c r="C37" s="664"/>
      <c r="D37" s="664"/>
      <c r="E37" s="664"/>
    </row>
    <row r="38" spans="2:15" x14ac:dyDescent="0.25">
      <c r="B38" s="664"/>
      <c r="C38" s="664"/>
      <c r="D38" s="664"/>
      <c r="E38" s="664"/>
    </row>
    <row r="39" spans="2:15" x14ac:dyDescent="0.25">
      <c r="B39" s="664"/>
      <c r="C39" s="664"/>
      <c r="D39" s="664"/>
      <c r="E39" s="664"/>
    </row>
    <row r="40" spans="2:15" x14ac:dyDescent="0.25">
      <c r="B40" s="664"/>
      <c r="C40" s="664"/>
      <c r="D40" s="664"/>
      <c r="E40" s="664"/>
    </row>
    <row r="41" spans="2:15" x14ac:dyDescent="0.25">
      <c r="B41" s="664"/>
      <c r="C41" s="664"/>
      <c r="D41" s="664"/>
      <c r="E41" s="664"/>
    </row>
    <row r="42" spans="2:15" x14ac:dyDescent="0.25">
      <c r="B42" s="664"/>
      <c r="C42" s="664"/>
      <c r="D42" s="664"/>
      <c r="E42" s="664"/>
    </row>
    <row r="43" spans="2:15" x14ac:dyDescent="0.25">
      <c r="B43" s="664"/>
      <c r="C43" s="664"/>
      <c r="D43" s="664"/>
      <c r="E43" s="664"/>
    </row>
    <row r="44" spans="2:15" x14ac:dyDescent="0.25">
      <c r="B44" s="664"/>
      <c r="C44" s="664"/>
      <c r="D44" s="664"/>
      <c r="E44" s="664"/>
      <c r="J44" s="201"/>
      <c r="K44" s="201"/>
      <c r="L44" s="201"/>
      <c r="M44" s="201"/>
      <c r="N44" s="201"/>
      <c r="O44" s="201"/>
    </row>
    <row r="45" spans="2:15" x14ac:dyDescent="0.25">
      <c r="B45" s="664"/>
      <c r="C45" s="664"/>
      <c r="D45" s="664"/>
      <c r="E45" s="664"/>
      <c r="J45" s="201"/>
      <c r="K45" s="201"/>
      <c r="L45" s="201"/>
      <c r="M45" s="201"/>
      <c r="N45" s="201"/>
      <c r="O45" s="201"/>
    </row>
  </sheetData>
  <phoneticPr fontId="48" type="noConversion"/>
  <printOptions horizontalCentered="1" verticalCentered="1" gridLinesSet="0"/>
  <pageMargins left="0" right="0" top="0" bottom="0" header="0" footer="0"/>
  <pageSetup paperSize="9" orientation="landscape" horizontalDpi="4294967292"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89"/>
  <sheetViews>
    <sheetView showGridLines="0" view="pageBreakPreview" zoomScale="60" zoomScaleNormal="70" workbookViewId="0">
      <selection activeCell="S2" sqref="S1:T65536"/>
    </sheetView>
  </sheetViews>
  <sheetFormatPr defaultRowHeight="15.75" x14ac:dyDescent="0.25"/>
  <cols>
    <col min="1" max="1" width="17.140625" style="397" customWidth="1"/>
    <col min="2" max="2" width="13.5703125" style="397" hidden="1" customWidth="1"/>
    <col min="3" max="3" width="14.7109375" style="397" hidden="1" customWidth="1"/>
    <col min="4" max="4" width="10" style="397" hidden="1" customWidth="1"/>
    <col min="5" max="5" width="14.7109375" style="397" hidden="1" customWidth="1"/>
    <col min="6" max="6" width="9.7109375" style="397" hidden="1" customWidth="1"/>
    <col min="7" max="7" width="15" style="397" hidden="1" customWidth="1"/>
    <col min="8" max="8" width="11.85546875" style="397" hidden="1" customWidth="1"/>
    <col min="9" max="9" width="14.42578125" style="397" hidden="1" customWidth="1"/>
    <col min="10" max="10" width="9" style="397" hidden="1" customWidth="1"/>
    <col min="11" max="11" width="14.42578125" style="397" hidden="1" customWidth="1"/>
    <col min="12" max="12" width="9" style="397" hidden="1" customWidth="1"/>
    <col min="13" max="13" width="14.42578125" style="397" hidden="1" customWidth="1"/>
    <col min="14" max="14" width="10.85546875" style="397" hidden="1" customWidth="1"/>
    <col min="15" max="15" width="14.42578125" style="397" hidden="1" customWidth="1"/>
    <col min="16" max="16" width="10.85546875" style="397" hidden="1" customWidth="1"/>
    <col min="17" max="17" width="14.42578125" style="397" hidden="1" customWidth="1"/>
    <col min="18" max="18" width="9" style="397" hidden="1" customWidth="1"/>
    <col min="19" max="19" width="14.42578125" style="397" customWidth="1"/>
    <col min="20" max="20" width="10.85546875" style="397" customWidth="1"/>
    <col min="21" max="21" width="14.42578125" style="397" customWidth="1"/>
    <col min="22" max="22" width="14.28515625" style="397" customWidth="1"/>
    <col min="23" max="27" width="10.140625" style="397" hidden="1" customWidth="1"/>
    <col min="28" max="28" width="17.85546875" style="625" customWidth="1"/>
    <col min="29" max="29" width="19.85546875" style="625" customWidth="1"/>
    <col min="30" max="30" width="19.5703125" style="625" customWidth="1"/>
    <col min="31" max="31" width="13" style="625" customWidth="1"/>
    <col min="32" max="33" width="10.140625" style="397" hidden="1" customWidth="1"/>
    <col min="34" max="35" width="10.140625" style="397" customWidth="1"/>
    <col min="36" max="36" width="10.140625" style="625" customWidth="1"/>
    <col min="37" max="37" width="13.85546875" style="397" bestFit="1" customWidth="1"/>
    <col min="38" max="39" width="9.140625" style="397"/>
    <col min="40" max="40" width="9.28515625" style="397" bestFit="1" customWidth="1"/>
    <col min="41" max="16384" width="9.140625" style="397"/>
  </cols>
  <sheetData>
    <row r="1" spans="1:40" ht="64.900000000000006" customHeight="1" x14ac:dyDescent="0.45">
      <c r="A1" s="572" t="s">
        <v>281</v>
      </c>
      <c r="B1" s="429"/>
      <c r="C1" s="429"/>
      <c r="D1" s="429"/>
      <c r="E1" s="429"/>
      <c r="F1" s="429"/>
      <c r="G1" s="429"/>
      <c r="H1" s="429"/>
      <c r="I1" s="429"/>
      <c r="J1" s="429"/>
      <c r="K1" s="429"/>
      <c r="L1" s="429"/>
      <c r="M1" s="429"/>
      <c r="N1" s="429"/>
      <c r="O1" s="429"/>
      <c r="P1" s="429"/>
      <c r="Q1" s="429"/>
      <c r="R1" s="429"/>
      <c r="S1" s="815" t="s">
        <v>282</v>
      </c>
      <c r="T1" s="815"/>
      <c r="U1" s="815"/>
      <c r="V1" s="815"/>
      <c r="W1" s="815"/>
      <c r="X1" s="815"/>
      <c r="Y1" s="815"/>
      <c r="Z1" s="815"/>
      <c r="AA1" s="815"/>
      <c r="AB1" s="815"/>
      <c r="AC1" s="815"/>
      <c r="AD1" s="429"/>
      <c r="AE1" s="429"/>
      <c r="AF1" s="429"/>
      <c r="AG1" s="429"/>
      <c r="AH1" s="429"/>
      <c r="AI1" s="429"/>
      <c r="AJ1" s="429"/>
    </row>
    <row r="2" spans="1:40" ht="30.75" x14ac:dyDescent="0.45">
      <c r="A2" s="395">
        <f ca="1">NOW()</f>
        <v>41722.449282060188</v>
      </c>
      <c r="B2" s="429"/>
      <c r="C2" s="429"/>
      <c r="D2" s="429"/>
      <c r="E2" s="429"/>
      <c r="F2" s="429"/>
      <c r="G2" s="429"/>
      <c r="H2" s="573"/>
      <c r="I2" s="429"/>
      <c r="J2" s="429"/>
      <c r="K2" s="429"/>
      <c r="L2" s="429"/>
      <c r="M2" s="429"/>
      <c r="N2" s="429"/>
      <c r="O2" s="429"/>
      <c r="P2" s="429"/>
      <c r="Q2" s="429"/>
      <c r="R2" s="429"/>
      <c r="S2" s="429"/>
      <c r="T2" s="429"/>
      <c r="U2" s="574"/>
      <c r="V2" s="429"/>
      <c r="W2" s="429"/>
      <c r="X2" s="429"/>
      <c r="Y2" s="429"/>
      <c r="Z2" s="429"/>
      <c r="AA2" s="429"/>
      <c r="AB2" s="429"/>
      <c r="AC2" s="429"/>
      <c r="AD2" s="429"/>
      <c r="AE2" s="429"/>
      <c r="AF2" s="429"/>
      <c r="AG2" s="429"/>
      <c r="AH2" s="429"/>
      <c r="AI2" s="429"/>
      <c r="AJ2" s="429"/>
    </row>
    <row r="3" spans="1:40" x14ac:dyDescent="0.25">
      <c r="A3" s="395"/>
      <c r="B3" s="429"/>
      <c r="C3" s="429"/>
      <c r="D3" s="429"/>
      <c r="E3" s="429"/>
      <c r="F3" s="429"/>
      <c r="G3" s="429"/>
      <c r="H3" s="575"/>
      <c r="I3" s="429"/>
      <c r="J3" s="429"/>
      <c r="K3" s="429"/>
      <c r="L3" s="429"/>
      <c r="M3" s="429"/>
      <c r="N3" s="429"/>
      <c r="O3" s="429"/>
      <c r="P3" s="429"/>
      <c r="Q3" s="429"/>
      <c r="R3" s="429"/>
      <c r="S3" s="429"/>
      <c r="T3" s="429"/>
      <c r="U3" s="576" t="s">
        <v>3</v>
      </c>
      <c r="V3" s="429"/>
      <c r="W3" s="429"/>
      <c r="X3" s="429"/>
      <c r="Y3" s="429"/>
      <c r="Z3" s="429"/>
      <c r="AA3" s="429"/>
      <c r="AB3" s="429"/>
      <c r="AC3" s="429"/>
      <c r="AD3" s="429"/>
      <c r="AE3" s="429"/>
      <c r="AF3" s="429"/>
      <c r="AG3" s="429"/>
      <c r="AH3" s="429"/>
      <c r="AI3" s="429"/>
      <c r="AJ3" s="429"/>
    </row>
    <row r="4" spans="1:40" x14ac:dyDescent="0.25">
      <c r="A4" s="429"/>
      <c r="B4" s="429"/>
      <c r="C4" s="429"/>
      <c r="D4" s="429"/>
      <c r="E4" s="429"/>
      <c r="F4" s="429"/>
      <c r="G4" s="429"/>
      <c r="H4" s="575"/>
      <c r="I4" s="429"/>
      <c r="J4" s="429"/>
      <c r="K4" s="429"/>
      <c r="L4" s="429"/>
      <c r="M4" s="429"/>
      <c r="N4" s="429"/>
      <c r="O4" s="429"/>
      <c r="P4" s="429"/>
      <c r="Q4" s="429"/>
      <c r="R4" s="429"/>
      <c r="S4" s="429"/>
      <c r="T4" s="429"/>
      <c r="U4" s="576"/>
      <c r="V4" s="429"/>
      <c r="W4" s="429"/>
      <c r="X4" s="429"/>
      <c r="Y4" s="429"/>
      <c r="Z4" s="429"/>
      <c r="AA4" s="429"/>
      <c r="AB4" s="429"/>
      <c r="AC4" s="429"/>
      <c r="AD4" s="429"/>
      <c r="AE4" s="429"/>
      <c r="AF4" s="429"/>
      <c r="AG4" s="429"/>
      <c r="AH4" s="429"/>
      <c r="AI4" s="429"/>
      <c r="AJ4" s="429"/>
    </row>
    <row r="5" spans="1:40" ht="30.75" x14ac:dyDescent="0.45">
      <c r="A5" s="429"/>
      <c r="B5" s="429"/>
      <c r="C5" s="429"/>
      <c r="D5" s="429"/>
      <c r="E5" s="429"/>
      <c r="F5" s="429"/>
      <c r="G5" s="429"/>
      <c r="H5" s="575"/>
      <c r="I5" s="429"/>
      <c r="J5" s="429"/>
      <c r="K5" s="429"/>
      <c r="L5" s="429"/>
      <c r="M5" s="429"/>
      <c r="N5" s="429"/>
      <c r="O5" s="429"/>
      <c r="P5" s="429"/>
      <c r="Q5" s="429"/>
      <c r="R5" s="429"/>
      <c r="S5" s="429"/>
      <c r="T5" s="429"/>
      <c r="U5" s="574" t="s">
        <v>140</v>
      </c>
      <c r="V5" s="429"/>
      <c r="W5" s="429"/>
      <c r="X5" s="429"/>
      <c r="Y5" s="429"/>
      <c r="Z5" s="429"/>
      <c r="AA5" s="429"/>
      <c r="AB5" s="429"/>
      <c r="AC5" s="429"/>
      <c r="AD5" s="429"/>
      <c r="AE5" s="429"/>
      <c r="AF5" s="429"/>
      <c r="AG5" s="429"/>
      <c r="AH5" s="429"/>
      <c r="AI5" s="429"/>
      <c r="AJ5" s="429"/>
    </row>
    <row r="6" spans="1:40" x14ac:dyDescent="0.25">
      <c r="A6" s="429"/>
      <c r="B6" s="429"/>
      <c r="C6" s="429"/>
      <c r="D6" s="429"/>
      <c r="E6" s="429"/>
      <c r="F6" s="429"/>
      <c r="G6" s="429"/>
      <c r="H6" s="576"/>
      <c r="I6" s="429"/>
      <c r="J6" s="429"/>
      <c r="K6" s="429"/>
      <c r="L6" s="429"/>
      <c r="M6" s="429"/>
      <c r="N6" s="429"/>
      <c r="O6" s="429"/>
      <c r="P6" s="429"/>
      <c r="Q6" s="429"/>
      <c r="R6" s="429"/>
      <c r="S6" s="429"/>
      <c r="T6" s="429"/>
      <c r="U6" s="429"/>
      <c r="V6" s="429"/>
      <c r="W6" s="577"/>
      <c r="X6" s="577"/>
      <c r="Y6" s="577"/>
      <c r="Z6" s="429"/>
      <c r="AA6" s="429"/>
      <c r="AB6" s="429"/>
      <c r="AC6" s="429"/>
      <c r="AD6" s="429"/>
      <c r="AE6" s="429"/>
      <c r="AF6" s="429"/>
      <c r="AG6" s="429"/>
      <c r="AH6" s="429"/>
      <c r="AI6" s="429"/>
      <c r="AJ6" s="429"/>
    </row>
    <row r="7" spans="1:40" x14ac:dyDescent="0.25">
      <c r="A7" s="429"/>
      <c r="B7" s="429"/>
      <c r="C7" s="429"/>
      <c r="D7" s="429"/>
      <c r="E7" s="576"/>
      <c r="F7" s="576"/>
      <c r="G7" s="429"/>
      <c r="H7" s="429"/>
      <c r="I7" s="429"/>
      <c r="J7" s="429"/>
      <c r="K7" s="429"/>
      <c r="L7" s="429"/>
      <c r="M7" s="429"/>
      <c r="N7" s="429"/>
      <c r="O7" s="429"/>
      <c r="P7" s="429"/>
      <c r="Q7" s="429"/>
      <c r="R7" s="429"/>
      <c r="S7" s="429"/>
      <c r="T7" s="429"/>
      <c r="U7" s="429"/>
      <c r="V7" s="429"/>
      <c r="W7" s="578"/>
      <c r="X7" s="579"/>
      <c r="Y7" s="579"/>
      <c r="Z7" s="579"/>
      <c r="AA7" s="579"/>
      <c r="AB7" s="580"/>
      <c r="AC7" s="580"/>
      <c r="AD7" s="580"/>
      <c r="AE7" s="580"/>
      <c r="AF7" s="581"/>
      <c r="AG7" s="581"/>
      <c r="AH7" s="813" t="s">
        <v>283</v>
      </c>
      <c r="AI7" s="813"/>
      <c r="AJ7" s="813"/>
      <c r="AK7" s="813"/>
    </row>
    <row r="8" spans="1:40" x14ac:dyDescent="0.25">
      <c r="A8" s="582"/>
      <c r="B8" s="583">
        <v>2000</v>
      </c>
      <c r="C8" s="808">
        <v>2001</v>
      </c>
      <c r="D8" s="809"/>
      <c r="E8" s="808">
        <v>2002</v>
      </c>
      <c r="F8" s="809"/>
      <c r="G8" s="808">
        <v>2003</v>
      </c>
      <c r="H8" s="809"/>
      <c r="I8" s="808">
        <v>2004</v>
      </c>
      <c r="J8" s="809"/>
      <c r="K8" s="808">
        <v>2005</v>
      </c>
      <c r="L8" s="809"/>
      <c r="M8" s="808">
        <v>2006</v>
      </c>
      <c r="N8" s="809"/>
      <c r="O8" s="808">
        <v>2007</v>
      </c>
      <c r="P8" s="809"/>
      <c r="Q8" s="808">
        <v>2008</v>
      </c>
      <c r="R8" s="809"/>
      <c r="S8" s="808">
        <v>2009</v>
      </c>
      <c r="T8" s="809"/>
      <c r="U8" s="808">
        <v>2010</v>
      </c>
      <c r="V8" s="809"/>
      <c r="W8" s="584" t="s">
        <v>4</v>
      </c>
      <c r="X8" s="584" t="s">
        <v>5</v>
      </c>
      <c r="Y8" s="584" t="s">
        <v>6</v>
      </c>
      <c r="Z8" s="584" t="s">
        <v>7</v>
      </c>
      <c r="AA8" s="584" t="s">
        <v>8</v>
      </c>
      <c r="AB8" s="816">
        <v>2011</v>
      </c>
      <c r="AC8" s="816"/>
      <c r="AD8" s="816">
        <v>2012</v>
      </c>
      <c r="AE8" s="816"/>
      <c r="AF8" s="584" t="s">
        <v>9</v>
      </c>
      <c r="AG8" s="584" t="s">
        <v>10</v>
      </c>
      <c r="AH8" s="584" t="s">
        <v>11</v>
      </c>
      <c r="AI8" s="584" t="s">
        <v>12</v>
      </c>
      <c r="AJ8" s="584" t="s">
        <v>13</v>
      </c>
      <c r="AK8" s="584" t="s">
        <v>14</v>
      </c>
    </row>
    <row r="9" spans="1:40" x14ac:dyDescent="0.25">
      <c r="A9" s="585"/>
      <c r="B9" s="582"/>
      <c r="C9" s="586"/>
      <c r="D9" s="587" t="s">
        <v>284</v>
      </c>
      <c r="E9" s="586"/>
      <c r="F9" s="587" t="s">
        <v>284</v>
      </c>
      <c r="G9" s="586"/>
      <c r="H9" s="587" t="s">
        <v>284</v>
      </c>
      <c r="I9" s="586"/>
      <c r="J9" s="587" t="s">
        <v>284</v>
      </c>
      <c r="K9" s="586"/>
      <c r="L9" s="587" t="s">
        <v>284</v>
      </c>
      <c r="M9" s="586"/>
      <c r="N9" s="587" t="s">
        <v>284</v>
      </c>
      <c r="O9" s="586"/>
      <c r="P9" s="587" t="s">
        <v>284</v>
      </c>
      <c r="Q9" s="586"/>
      <c r="R9" s="587" t="s">
        <v>284</v>
      </c>
      <c r="S9" s="586"/>
      <c r="T9" s="587" t="s">
        <v>284</v>
      </c>
      <c r="U9" s="586"/>
      <c r="V9" s="587" t="s">
        <v>284</v>
      </c>
      <c r="W9" s="588"/>
      <c r="X9" s="588"/>
      <c r="Y9" s="588"/>
      <c r="Z9" s="588"/>
      <c r="AA9" s="588"/>
      <c r="AB9" s="586"/>
      <c r="AC9" s="587" t="s">
        <v>284</v>
      </c>
      <c r="AD9" s="586"/>
      <c r="AE9" s="587" t="s">
        <v>284</v>
      </c>
      <c r="AF9" s="588"/>
      <c r="AG9" s="588"/>
      <c r="AH9" s="588"/>
      <c r="AI9" s="588"/>
      <c r="AJ9" s="588"/>
      <c r="AK9" s="588"/>
    </row>
    <row r="10" spans="1:40" x14ac:dyDescent="0.25">
      <c r="A10" s="585"/>
      <c r="B10" s="589"/>
      <c r="C10" s="590"/>
      <c r="D10" s="591" t="s">
        <v>17</v>
      </c>
      <c r="E10" s="590"/>
      <c r="F10" s="591" t="s">
        <v>17</v>
      </c>
      <c r="G10" s="590"/>
      <c r="H10" s="591" t="s">
        <v>17</v>
      </c>
      <c r="I10" s="590"/>
      <c r="J10" s="591" t="s">
        <v>17</v>
      </c>
      <c r="K10" s="590"/>
      <c r="L10" s="591" t="s">
        <v>17</v>
      </c>
      <c r="M10" s="590"/>
      <c r="N10" s="591" t="s">
        <v>17</v>
      </c>
      <c r="O10" s="590"/>
      <c r="P10" s="591" t="s">
        <v>17</v>
      </c>
      <c r="Q10" s="590"/>
      <c r="R10" s="591" t="s">
        <v>17</v>
      </c>
      <c r="S10" s="590"/>
      <c r="T10" s="591" t="s">
        <v>17</v>
      </c>
      <c r="U10" s="590"/>
      <c r="V10" s="591" t="s">
        <v>17</v>
      </c>
      <c r="W10" s="588"/>
      <c r="X10" s="588"/>
      <c r="Y10" s="588"/>
      <c r="Z10" s="588"/>
      <c r="AA10" s="588"/>
      <c r="AB10" s="590"/>
      <c r="AC10" s="591" t="s">
        <v>17</v>
      </c>
      <c r="AD10" s="590"/>
      <c r="AE10" s="591" t="s">
        <v>17</v>
      </c>
      <c r="AF10" s="588"/>
      <c r="AG10" s="588"/>
      <c r="AH10" s="588"/>
      <c r="AI10" s="588"/>
      <c r="AJ10" s="588"/>
      <c r="AK10" s="588"/>
    </row>
    <row r="11" spans="1:40" x14ac:dyDescent="0.25">
      <c r="A11" s="585"/>
      <c r="B11" s="589"/>
      <c r="C11" s="590"/>
      <c r="D11" s="591" t="s">
        <v>285</v>
      </c>
      <c r="E11" s="590"/>
      <c r="F11" s="591" t="s">
        <v>285</v>
      </c>
      <c r="G11" s="590"/>
      <c r="H11" s="591" t="s">
        <v>285</v>
      </c>
      <c r="I11" s="590"/>
      <c r="J11" s="591" t="s">
        <v>285</v>
      </c>
      <c r="K11" s="590"/>
      <c r="L11" s="591" t="s">
        <v>285</v>
      </c>
      <c r="M11" s="590"/>
      <c r="N11" s="591" t="s">
        <v>285</v>
      </c>
      <c r="O11" s="590"/>
      <c r="P11" s="591" t="s">
        <v>285</v>
      </c>
      <c r="Q11" s="590"/>
      <c r="R11" s="591" t="s">
        <v>285</v>
      </c>
      <c r="S11" s="590"/>
      <c r="T11" s="591" t="s">
        <v>285</v>
      </c>
      <c r="U11" s="590"/>
      <c r="V11" s="591" t="s">
        <v>285</v>
      </c>
      <c r="W11" s="588"/>
      <c r="X11" s="588"/>
      <c r="Y11" s="588"/>
      <c r="Z11" s="588"/>
      <c r="AA11" s="588"/>
      <c r="AB11" s="590"/>
      <c r="AC11" s="591" t="s">
        <v>285</v>
      </c>
      <c r="AD11" s="590"/>
      <c r="AE11" s="591" t="s">
        <v>285</v>
      </c>
      <c r="AF11" s="588"/>
      <c r="AG11" s="588"/>
      <c r="AH11" s="588"/>
      <c r="AI11" s="588"/>
      <c r="AJ11" s="588"/>
      <c r="AK11" s="588"/>
    </row>
    <row r="12" spans="1:40" x14ac:dyDescent="0.25">
      <c r="A12" s="592" t="s">
        <v>54</v>
      </c>
      <c r="B12" s="593">
        <v>2115.0893212206975</v>
      </c>
      <c r="C12" s="594">
        <v>2174.326</v>
      </c>
      <c r="D12" s="595">
        <v>2.8006703161412991E-2</v>
      </c>
      <c r="E12" s="594">
        <v>2221.989</v>
      </c>
      <c r="F12" s="595">
        <v>2.1920815921807498E-2</v>
      </c>
      <c r="G12" s="594">
        <v>2273.7199999999998</v>
      </c>
      <c r="H12" s="595">
        <v>2.3281393382235359E-2</v>
      </c>
      <c r="I12" s="594">
        <v>2389.0430000000001</v>
      </c>
      <c r="J12" s="595">
        <v>5.0719965519061418E-2</v>
      </c>
      <c r="K12" s="594">
        <v>2562.277</v>
      </c>
      <c r="L12" s="595">
        <v>7.2511880280095378E-2</v>
      </c>
      <c r="M12" s="594">
        <v>2707.098</v>
      </c>
      <c r="N12" s="595">
        <v>5.6520430851153061E-2</v>
      </c>
      <c r="O12" s="594">
        <f>+[14]S2007!C12</f>
        <v>2710.48</v>
      </c>
      <c r="P12" s="595">
        <f t="shared" ref="P12:P32" si="0">(+O12-M12)/M12</f>
        <v>1.249308299884253E-3</v>
      </c>
      <c r="Q12" s="594">
        <f>+[15]S2008!C12</f>
        <v>2818.9409999999998</v>
      </c>
      <c r="R12" s="595">
        <f t="shared" ref="R12:R32" si="1">(+Q12-O12)/O12</f>
        <v>4.0015421622738329E-2</v>
      </c>
      <c r="S12" s="594">
        <v>2927.6039999999998</v>
      </c>
      <c r="T12" s="595">
        <v>3.8547454522815487E-2</v>
      </c>
      <c r="U12" s="594">
        <v>2976.0520000000001</v>
      </c>
      <c r="V12" s="595">
        <v>1.654868622942185E-2</v>
      </c>
      <c r="W12" s="596">
        <v>102.19208159218076</v>
      </c>
      <c r="X12" s="596">
        <v>104.5712556442778</v>
      </c>
      <c r="Y12" s="596">
        <v>109.87510612484053</v>
      </c>
      <c r="Z12" s="596">
        <v>117.84235666592774</v>
      </c>
      <c r="AA12" s="596">
        <v>124.50285743720123</v>
      </c>
      <c r="AB12" s="594">
        <v>2930.7539999999999</v>
      </c>
      <c r="AC12" s="595">
        <v>-1.522083619506656E-2</v>
      </c>
      <c r="AD12" s="594">
        <v>2886.433</v>
      </c>
      <c r="AE12" s="595">
        <v>-1.5122729509197946E-2</v>
      </c>
      <c r="AF12" s="596">
        <v>124.65839989035683</v>
      </c>
      <c r="AG12" s="596">
        <v>129.64665832078538</v>
      </c>
      <c r="AH12" s="596">
        <v>134.64420698644085</v>
      </c>
      <c r="AI12" s="596">
        <v>136.87239172046878</v>
      </c>
      <c r="AJ12" s="596">
        <v>134.78907946646456</v>
      </c>
      <c r="AK12" s="596">
        <v>132.75070067689941</v>
      </c>
      <c r="AN12" s="597"/>
    </row>
    <row r="13" spans="1:40" x14ac:dyDescent="0.25">
      <c r="A13" s="592" t="s">
        <v>55</v>
      </c>
      <c r="B13" s="593">
        <v>76.505342746621082</v>
      </c>
      <c r="C13" s="594">
        <v>84.174000000000007</v>
      </c>
      <c r="D13" s="595">
        <v>0.10023688513855611</v>
      </c>
      <c r="E13" s="594">
        <v>86.555999999999997</v>
      </c>
      <c r="F13" s="595">
        <v>2.8298524484995254E-2</v>
      </c>
      <c r="G13" s="594">
        <v>87.787000000000006</v>
      </c>
      <c r="H13" s="595">
        <v>1.4222006562225713E-2</v>
      </c>
      <c r="I13" s="594">
        <v>92.228999999999999</v>
      </c>
      <c r="J13" s="595">
        <v>5.0599747115176424E-2</v>
      </c>
      <c r="K13" s="594">
        <v>96.819000000000003</v>
      </c>
      <c r="L13" s="595">
        <v>4.9767426731288464E-2</v>
      </c>
      <c r="M13" s="594">
        <v>107.661</v>
      </c>
      <c r="N13" s="595">
        <v>0.11198215226350199</v>
      </c>
      <c r="O13" s="594">
        <f>+[14]S2007!C13</f>
        <v>102.17</v>
      </c>
      <c r="P13" s="595">
        <f t="shared" si="0"/>
        <v>-5.1002684351807985E-2</v>
      </c>
      <c r="Q13" s="594">
        <f>+[15]S2008!C13</f>
        <v>112.831</v>
      </c>
      <c r="R13" s="595">
        <f t="shared" si="1"/>
        <v>0.10434569834589411</v>
      </c>
      <c r="S13" s="594">
        <v>111.61799999999999</v>
      </c>
      <c r="T13" s="595">
        <v>-1.0750591592736111E-2</v>
      </c>
      <c r="U13" s="594">
        <v>114.68300000000001</v>
      </c>
      <c r="V13" s="595">
        <v>2.7459728717590462E-2</v>
      </c>
      <c r="W13" s="596">
        <v>102.82985244849952</v>
      </c>
      <c r="X13" s="596">
        <v>104.29229928481479</v>
      </c>
      <c r="Y13" s="596">
        <v>109.56946325468671</v>
      </c>
      <c r="Z13" s="596">
        <v>115.02245348920093</v>
      </c>
      <c r="AA13" s="596">
        <v>127.9029153895502</v>
      </c>
      <c r="AB13" s="594">
        <v>112.86499999999999</v>
      </c>
      <c r="AC13" s="595">
        <v>-1.5852393118422188E-2</v>
      </c>
      <c r="AD13" s="594">
        <v>113.155</v>
      </c>
      <c r="AE13" s="595">
        <v>2.5694413680060805E-3</v>
      </c>
      <c r="AF13" s="596">
        <v>121.37952336826098</v>
      </c>
      <c r="AG13" s="596">
        <v>134.04495449901395</v>
      </c>
      <c r="AH13" s="596">
        <v>132.60389193812816</v>
      </c>
      <c r="AI13" s="596">
        <v>136.24515883764582</v>
      </c>
      <c r="AJ13" s="596">
        <v>134.08534701926959</v>
      </c>
      <c r="AK13" s="596">
        <v>134.42987145674437</v>
      </c>
      <c r="AN13" s="597"/>
    </row>
    <row r="14" spans="1:40" x14ac:dyDescent="0.25">
      <c r="A14" s="592" t="s">
        <v>56</v>
      </c>
      <c r="B14" s="593">
        <v>3560.5380447974717</v>
      </c>
      <c r="C14" s="594">
        <v>3734.99</v>
      </c>
      <c r="D14" s="595">
        <v>4.8995953141809823E-2</v>
      </c>
      <c r="E14" s="594">
        <v>3819.049</v>
      </c>
      <c r="F14" s="595">
        <v>2.2505816615305582E-2</v>
      </c>
      <c r="G14" s="594">
        <v>3788.7930000000001</v>
      </c>
      <c r="H14" s="595">
        <v>-7.9223911502575278E-3</v>
      </c>
      <c r="I14" s="594">
        <v>3866.0819999999999</v>
      </c>
      <c r="J14" s="595">
        <v>2.039937257063127E-2</v>
      </c>
      <c r="K14" s="594">
        <v>4363.6360000000004</v>
      </c>
      <c r="L14" s="595">
        <v>0.12869721852769822</v>
      </c>
      <c r="M14" s="594">
        <v>4587.1760000000004</v>
      </c>
      <c r="N14" s="595">
        <v>5.1227920935660066E-2</v>
      </c>
      <c r="O14" s="594">
        <f>+[14]S2007!C14</f>
        <v>4641.6940000000004</v>
      </c>
      <c r="P14" s="595">
        <f t="shared" si="0"/>
        <v>1.1884872086878729E-2</v>
      </c>
      <c r="Q14" s="594">
        <f>+[15]S2008!C14</f>
        <v>4869.8360000000002</v>
      </c>
      <c r="R14" s="595">
        <f t="shared" si="1"/>
        <v>4.9150590280186458E-2</v>
      </c>
      <c r="S14" s="594">
        <v>5015.7240000000002</v>
      </c>
      <c r="T14" s="595">
        <v>2.9957477007439247E-2</v>
      </c>
      <c r="U14" s="594">
        <v>5141.9560000000001</v>
      </c>
      <c r="V14" s="595">
        <v>2.5167254019559285E-2</v>
      </c>
      <c r="W14" s="596">
        <v>102.25058166153056</v>
      </c>
      <c r="X14" s="596">
        <v>101.44051255826656</v>
      </c>
      <c r="Y14" s="596">
        <v>103.50983536769844</v>
      </c>
      <c r="Z14" s="596">
        <v>116.8312632697812</v>
      </c>
      <c r="AA14" s="596">
        <v>122.81628598737883</v>
      </c>
      <c r="AB14" s="594">
        <v>5114.5439999999999</v>
      </c>
      <c r="AC14" s="595">
        <v>-5.3310452287029025E-3</v>
      </c>
      <c r="AD14" s="594">
        <v>5085.7139999999999</v>
      </c>
      <c r="AE14" s="595">
        <v>-5.6368661605022711E-3</v>
      </c>
      <c r="AF14" s="596">
        <v>124.27594183652434</v>
      </c>
      <c r="AG14" s="596">
        <v>130.38417773541562</v>
      </c>
      <c r="AH14" s="596">
        <v>134.29015874205822</v>
      </c>
      <c r="AI14" s="596">
        <v>137.66987327944653</v>
      </c>
      <c r="AJ14" s="596">
        <v>136.93594895836401</v>
      </c>
      <c r="AK14" s="596">
        <v>136.16405934152434</v>
      </c>
      <c r="AN14" s="597"/>
    </row>
    <row r="15" spans="1:40" x14ac:dyDescent="0.25">
      <c r="A15" s="592" t="s">
        <v>57</v>
      </c>
      <c r="B15" s="593">
        <v>336.14888419486954</v>
      </c>
      <c r="C15" s="594">
        <v>338.14600000000002</v>
      </c>
      <c r="D15" s="595">
        <v>5.9411644632225667E-3</v>
      </c>
      <c r="E15" s="594">
        <v>340.33800000000002</v>
      </c>
      <c r="F15" s="595">
        <v>6.4824070076239474E-3</v>
      </c>
      <c r="G15" s="594">
        <v>363.57100000000003</v>
      </c>
      <c r="H15" s="595">
        <v>6.8264490006993056E-2</v>
      </c>
      <c r="I15" s="594">
        <v>381.49200000000002</v>
      </c>
      <c r="J15" s="595">
        <v>4.9291610166927478E-2</v>
      </c>
      <c r="K15" s="594">
        <v>396.74099999999999</v>
      </c>
      <c r="L15" s="595">
        <v>3.9972004655405527E-2</v>
      </c>
      <c r="M15" s="594">
        <v>424.33499999999998</v>
      </c>
      <c r="N15" s="595">
        <v>6.9551672249654042E-2</v>
      </c>
      <c r="O15" s="594">
        <f>+[14]S2007!C15</f>
        <v>471.226</v>
      </c>
      <c r="P15" s="595">
        <f t="shared" si="0"/>
        <v>0.11050467201621365</v>
      </c>
      <c r="Q15" s="594">
        <f>+[15]S2008!C15</f>
        <v>519.16300000000001</v>
      </c>
      <c r="R15" s="595">
        <f t="shared" si="1"/>
        <v>0.10172825777864551</v>
      </c>
      <c r="S15" s="594">
        <v>540.89300000000003</v>
      </c>
      <c r="T15" s="595">
        <v>4.1855833331728216E-2</v>
      </c>
      <c r="U15" s="594">
        <v>550.31500000000005</v>
      </c>
      <c r="V15" s="595">
        <v>1.7419341718232673E-2</v>
      </c>
      <c r="W15" s="596">
        <v>100.6482407007624</v>
      </c>
      <c r="X15" s="596">
        <v>107.51894152230102</v>
      </c>
      <c r="Y15" s="596">
        <v>112.81872327337895</v>
      </c>
      <c r="Z15" s="596">
        <v>117.32831380527936</v>
      </c>
      <c r="AA15" s="596">
        <v>125.48869423266872</v>
      </c>
      <c r="AB15" s="594">
        <v>548.99800000000005</v>
      </c>
      <c r="AC15" s="595">
        <v>-2.393174818058761E-3</v>
      </c>
      <c r="AD15" s="594">
        <v>572.21900000000005</v>
      </c>
      <c r="AE15" s="595">
        <v>4.2297057548479233E-2</v>
      </c>
      <c r="AF15" s="596">
        <v>139.3557812305927</v>
      </c>
      <c r="AG15" s="596">
        <v>153.53220206656295</v>
      </c>
      <c r="AH15" s="596">
        <v>159.95842032731423</v>
      </c>
      <c r="AI15" s="596">
        <v>162.74479071170441</v>
      </c>
      <c r="AJ15" s="596">
        <v>162.35531397680293</v>
      </c>
      <c r="AK15" s="596">
        <v>169.22246603538116</v>
      </c>
      <c r="AN15" s="597"/>
    </row>
    <row r="16" spans="1:40" x14ac:dyDescent="0.25">
      <c r="A16" s="592" t="s">
        <v>58</v>
      </c>
      <c r="B16" s="593">
        <v>259.22624427378412</v>
      </c>
      <c r="C16" s="594">
        <v>270.84800000000001</v>
      </c>
      <c r="D16" s="595">
        <v>4.4832481212594637E-2</v>
      </c>
      <c r="E16" s="594">
        <v>282.53399999999999</v>
      </c>
      <c r="F16" s="595">
        <v>4.3145971172022603E-2</v>
      </c>
      <c r="G16" s="594">
        <v>311.21800000000002</v>
      </c>
      <c r="H16" s="595">
        <v>0.10152406436039565</v>
      </c>
      <c r="I16" s="594">
        <v>311.28500000000003</v>
      </c>
      <c r="J16" s="595">
        <v>2.1528317770825361E-4</v>
      </c>
      <c r="K16" s="594">
        <v>319.24900000000002</v>
      </c>
      <c r="L16" s="595">
        <v>2.558427164816807E-2</v>
      </c>
      <c r="M16" s="594">
        <v>337.84899999999999</v>
      </c>
      <c r="N16" s="595">
        <v>5.8261733004645162E-2</v>
      </c>
      <c r="O16" s="594">
        <f>+[14]S2007!C16</f>
        <v>360.495</v>
      </c>
      <c r="P16" s="595">
        <f t="shared" si="0"/>
        <v>6.7029945330606328E-2</v>
      </c>
      <c r="Q16" s="594">
        <f>+[15]S2008!C16</f>
        <v>378.25200000000001</v>
      </c>
      <c r="R16" s="595">
        <f t="shared" si="1"/>
        <v>4.9257271252028473E-2</v>
      </c>
      <c r="S16" s="594">
        <v>400.28399999999999</v>
      </c>
      <c r="T16" s="595">
        <v>5.8246883030360665E-2</v>
      </c>
      <c r="U16" s="594">
        <v>402.73099999999999</v>
      </c>
      <c r="V16" s="595">
        <v>6.1131596566437896E-3</v>
      </c>
      <c r="W16" s="596">
        <v>104.31459711720225</v>
      </c>
      <c r="X16" s="596">
        <v>114.90503898865785</v>
      </c>
      <c r="Y16" s="596">
        <v>114.92977611058602</v>
      </c>
      <c r="Z16" s="596">
        <v>117.87017072306239</v>
      </c>
      <c r="AA16" s="596">
        <v>124.73749113894139</v>
      </c>
      <c r="AB16" s="594">
        <v>403.99</v>
      </c>
      <c r="AC16" s="595">
        <v>3.1261561687578421E-3</v>
      </c>
      <c r="AD16" s="594">
        <v>413.31099999999998</v>
      </c>
      <c r="AE16" s="595">
        <v>2.3072353276071114E-2</v>
      </c>
      <c r="AF16" s="596">
        <v>133.09863835066162</v>
      </c>
      <c r="AG16" s="596">
        <v>139.6547140831758</v>
      </c>
      <c r="AH16" s="596">
        <v>147.78916587901699</v>
      </c>
      <c r="AI16" s="596">
        <v>148.69262464555766</v>
      </c>
      <c r="AJ16" s="596">
        <v>149.15746101134215</v>
      </c>
      <c r="AK16" s="596">
        <v>152.59887464555763</v>
      </c>
      <c r="AN16" s="597"/>
    </row>
    <row r="17" spans="1:40" x14ac:dyDescent="0.25">
      <c r="A17" s="592" t="s">
        <v>59</v>
      </c>
      <c r="B17" s="593">
        <v>2142.1279057156285</v>
      </c>
      <c r="C17" s="594">
        <v>2236.1909999999998</v>
      </c>
      <c r="D17" s="595">
        <v>4.3911054066095717E-2</v>
      </c>
      <c r="E17" s="594">
        <v>2242.422</v>
      </c>
      <c r="F17" s="595">
        <v>2.7864346113548539E-3</v>
      </c>
      <c r="G17" s="594">
        <v>2274.5990000000002</v>
      </c>
      <c r="H17" s="595">
        <v>1.4349217051919815E-2</v>
      </c>
      <c r="I17" s="594">
        <v>2334.8389999999999</v>
      </c>
      <c r="J17" s="595">
        <v>2.6483789010722233E-2</v>
      </c>
      <c r="K17" s="594">
        <v>2401.9479999999999</v>
      </c>
      <c r="L17" s="595">
        <v>2.8742452905746362E-2</v>
      </c>
      <c r="M17" s="594">
        <v>2556.4960000000001</v>
      </c>
      <c r="N17" s="595">
        <v>6.4342775114199072E-2</v>
      </c>
      <c r="O17" s="594">
        <f>+[14]S2007!C17</f>
        <v>2547.7510000000002</v>
      </c>
      <c r="P17" s="595">
        <f t="shared" si="0"/>
        <v>-3.4206977049836538E-3</v>
      </c>
      <c r="Q17" s="594">
        <f>+[15]S2008!C17</f>
        <v>2680.665</v>
      </c>
      <c r="R17" s="595">
        <f t="shared" si="1"/>
        <v>5.2169148397939888E-2</v>
      </c>
      <c r="S17" s="594">
        <v>2735.65</v>
      </c>
      <c r="T17" s="595">
        <v>2.0511701387528888E-2</v>
      </c>
      <c r="U17" s="594">
        <v>2771.366</v>
      </c>
      <c r="V17" s="595">
        <v>1.3055763712463178E-2</v>
      </c>
      <c r="W17" s="596">
        <v>100.27864346113549</v>
      </c>
      <c r="X17" s="596">
        <v>101.71756348183141</v>
      </c>
      <c r="Y17" s="596">
        <v>104.41142997176897</v>
      </c>
      <c r="Z17" s="596">
        <v>107.41247058055417</v>
      </c>
      <c r="AA17" s="596">
        <v>114.3236870195793</v>
      </c>
      <c r="AB17" s="594">
        <v>2745.9810000000002</v>
      </c>
      <c r="AC17" s="595">
        <v>-9.1597428849165951E-3</v>
      </c>
      <c r="AD17" s="594">
        <v>2747.7779999999998</v>
      </c>
      <c r="AE17" s="595">
        <v>6.5441093729329172E-4</v>
      </c>
      <c r="AF17" s="596">
        <v>113.93262024576615</v>
      </c>
      <c r="AG17" s="596">
        <v>119.87638801873365</v>
      </c>
      <c r="AH17" s="596">
        <v>122.33525669318946</v>
      </c>
      <c r="AI17" s="596">
        <v>123.93243689827926</v>
      </c>
      <c r="AJ17" s="596">
        <v>122.79724764118988</v>
      </c>
      <c r="AK17" s="596">
        <v>122.8776075031158</v>
      </c>
      <c r="AN17" s="597"/>
    </row>
    <row r="18" spans="1:40" x14ac:dyDescent="0.25">
      <c r="A18" s="592" t="s">
        <v>60</v>
      </c>
      <c r="B18" s="593">
        <v>578.28195447948895</v>
      </c>
      <c r="C18" s="594">
        <v>593.31700000000001</v>
      </c>
      <c r="D18" s="595">
        <v>2.5999506649043012E-2</v>
      </c>
      <c r="E18" s="594">
        <v>622.61900000000003</v>
      </c>
      <c r="F18" s="595">
        <v>4.9386752781396828E-2</v>
      </c>
      <c r="G18" s="594">
        <v>634.202</v>
      </c>
      <c r="H18" s="595">
        <v>1.8603672550950051E-2</v>
      </c>
      <c r="I18" s="594">
        <v>711.12199999999996</v>
      </c>
      <c r="J18" s="595">
        <v>0.12128627787361118</v>
      </c>
      <c r="K18" s="594">
        <v>751.178</v>
      </c>
      <c r="L18" s="595">
        <v>5.6327887479223036E-2</v>
      </c>
      <c r="M18" s="594">
        <v>735.64499999999998</v>
      </c>
      <c r="N18" s="595">
        <v>-2.0678188125850351E-2</v>
      </c>
      <c r="O18" s="594">
        <f>+[14]S2007!C18</f>
        <v>824.97199999999998</v>
      </c>
      <c r="P18" s="595">
        <f t="shared" si="0"/>
        <v>0.1214267751429018</v>
      </c>
      <c r="Q18" s="594">
        <f>+[15]S2008!C18</f>
        <v>888.35500000000002</v>
      </c>
      <c r="R18" s="595">
        <f t="shared" si="1"/>
        <v>7.6830486368022241E-2</v>
      </c>
      <c r="S18" s="594">
        <v>940.28099999999995</v>
      </c>
      <c r="T18" s="595">
        <v>5.8451857646999152E-2</v>
      </c>
      <c r="U18" s="594">
        <v>953.32600000000002</v>
      </c>
      <c r="V18" s="595">
        <v>1.3873512279839828E-2</v>
      </c>
      <c r="W18" s="596">
        <v>104.93867527813968</v>
      </c>
      <c r="X18" s="596">
        <v>106.89092003094467</v>
      </c>
      <c r="Y18" s="596">
        <v>119.85532185998377</v>
      </c>
      <c r="Z18" s="596">
        <v>126.606518943499</v>
      </c>
      <c r="AA18" s="596">
        <v>123.98852552682629</v>
      </c>
      <c r="AB18" s="594">
        <v>946.62599999999998</v>
      </c>
      <c r="AC18" s="595">
        <v>-7.0280260897112269E-3</v>
      </c>
      <c r="AD18" s="594">
        <v>948.67600000000004</v>
      </c>
      <c r="AE18" s="595">
        <v>2.1655859864403346E-3</v>
      </c>
      <c r="AF18" s="596">
        <v>139.04405233627216</v>
      </c>
      <c r="AG18" s="596">
        <v>149.72687450384871</v>
      </c>
      <c r="AH18" s="596">
        <v>158.47868845827776</v>
      </c>
      <c r="AI18" s="596">
        <v>160.6773444886966</v>
      </c>
      <c r="AJ18" s="596">
        <v>159.54809991960451</v>
      </c>
      <c r="AK18" s="596">
        <v>159.89361504895359</v>
      </c>
      <c r="AN18" s="597"/>
    </row>
    <row r="19" spans="1:40" x14ac:dyDescent="0.25">
      <c r="A19" s="592" t="s">
        <v>61</v>
      </c>
      <c r="B19" s="593">
        <v>795.46086031390246</v>
      </c>
      <c r="C19" s="594">
        <v>834.81799999999998</v>
      </c>
      <c r="D19" s="595">
        <v>4.947715425063972E-2</v>
      </c>
      <c r="E19" s="594">
        <v>863.46199999999999</v>
      </c>
      <c r="F19" s="595">
        <v>3.431167032814339E-2</v>
      </c>
      <c r="G19" s="594">
        <v>876.13499999999999</v>
      </c>
      <c r="H19" s="595">
        <v>1.4676963201623235E-2</v>
      </c>
      <c r="I19" s="594">
        <v>1056.01</v>
      </c>
      <c r="J19" s="595">
        <v>0.20530511850342698</v>
      </c>
      <c r="K19" s="594">
        <v>1097.527</v>
      </c>
      <c r="L19" s="595">
        <v>3.9314968608251864E-2</v>
      </c>
      <c r="M19" s="594">
        <v>1087.627</v>
      </c>
      <c r="N19" s="595">
        <v>-9.0202792277548436E-3</v>
      </c>
      <c r="O19" s="594">
        <f>+[14]S2007!C19</f>
        <v>1091.0060000000001</v>
      </c>
      <c r="P19" s="595">
        <f t="shared" si="0"/>
        <v>3.1067636239263396E-3</v>
      </c>
      <c r="Q19" s="594">
        <f>+[15]S2008!C19</f>
        <v>1132.768</v>
      </c>
      <c r="R19" s="595">
        <f t="shared" si="1"/>
        <v>3.8278432932541108E-2</v>
      </c>
      <c r="S19" s="594">
        <v>1165.444</v>
      </c>
      <c r="T19" s="595">
        <v>2.8846153846153785E-2</v>
      </c>
      <c r="U19" s="594">
        <v>1176.5889999999999</v>
      </c>
      <c r="V19" s="595">
        <v>9.5628790400911438E-3</v>
      </c>
      <c r="W19" s="596">
        <v>103.43116703281434</v>
      </c>
      <c r="X19" s="596">
        <v>104.9492224652559</v>
      </c>
      <c r="Y19" s="596">
        <v>126.49583502032779</v>
      </c>
      <c r="Z19" s="596">
        <v>131.46901480322657</v>
      </c>
      <c r="AA19" s="596">
        <v>130.28312757990363</v>
      </c>
      <c r="AB19" s="594">
        <v>1153.6510000000001</v>
      </c>
      <c r="AC19" s="595">
        <v>-1.9495337794250903E-2</v>
      </c>
      <c r="AD19" s="594">
        <v>1119.9459999999999</v>
      </c>
      <c r="AE19" s="595">
        <v>-2.9215941389553819E-2</v>
      </c>
      <c r="AF19" s="596">
        <v>130.68788646148025</v>
      </c>
      <c r="AG19" s="596">
        <v>135.69041395849155</v>
      </c>
      <c r="AH19" s="596">
        <v>139.6045605149865</v>
      </c>
      <c r="AI19" s="596">
        <v>140.9395820406364</v>
      </c>
      <c r="AJ19" s="596">
        <v>138.19191728017364</v>
      </c>
      <c r="AK19" s="596">
        <v>134.15451032440603</v>
      </c>
      <c r="AN19" s="597"/>
    </row>
    <row r="20" spans="1:40" x14ac:dyDescent="0.25">
      <c r="A20" s="592" t="s">
        <v>62</v>
      </c>
      <c r="B20" s="593">
        <v>2022.878007715866</v>
      </c>
      <c r="C20" s="594">
        <v>2133.2919999999999</v>
      </c>
      <c r="D20" s="595">
        <v>5.4582625280902582E-2</v>
      </c>
      <c r="E20" s="594">
        <v>2255.75</v>
      </c>
      <c r="F20" s="595">
        <v>5.7403299688931514E-2</v>
      </c>
      <c r="G20" s="594">
        <v>2262.462</v>
      </c>
      <c r="H20" s="595">
        <v>2.975507037570648E-3</v>
      </c>
      <c r="I20" s="594">
        <v>2424.6289999999999</v>
      </c>
      <c r="J20" s="595">
        <v>7.1677225960038185E-2</v>
      </c>
      <c r="K20" s="594">
        <v>2510.6439999999998</v>
      </c>
      <c r="L20" s="595">
        <v>3.5475530483220268E-2</v>
      </c>
      <c r="M20" s="594">
        <v>2662.7660000000001</v>
      </c>
      <c r="N20" s="595">
        <v>6.0590828488626944E-2</v>
      </c>
      <c r="O20" s="594">
        <f>+[14]S2007!C20</f>
        <v>2681.7310000000002</v>
      </c>
      <c r="P20" s="595">
        <f t="shared" si="0"/>
        <v>7.122293134282226E-3</v>
      </c>
      <c r="Q20" s="594">
        <f>+[15]S2008!C20</f>
        <v>2857.5680000000002</v>
      </c>
      <c r="R20" s="595">
        <f t="shared" si="1"/>
        <v>6.5568470514007549E-2</v>
      </c>
      <c r="S20" s="594">
        <v>2927.3020000000001</v>
      </c>
      <c r="T20" s="595">
        <v>2.4403268793603484E-2</v>
      </c>
      <c r="U20" s="594">
        <v>2999.9839999999999</v>
      </c>
      <c r="V20" s="595">
        <v>2.4829006368321336E-2</v>
      </c>
      <c r="W20" s="596">
        <v>105.74032996889315</v>
      </c>
      <c r="X20" s="596">
        <v>106.05496106487064</v>
      </c>
      <c r="Y20" s="596">
        <v>113.65668647330043</v>
      </c>
      <c r="Z20" s="596">
        <v>117.68871771890579</v>
      </c>
      <c r="AA20" s="596">
        <v>124.81957462925845</v>
      </c>
      <c r="AB20" s="594">
        <v>3022.3820000000001</v>
      </c>
      <c r="AC20" s="595">
        <v>7.4660398188790807E-3</v>
      </c>
      <c r="AD20" s="594">
        <v>2996.8040000000001</v>
      </c>
      <c r="AE20" s="595">
        <v>-8.4628614119591685E-3</v>
      </c>
      <c r="AF20" s="596">
        <v>125.70857622866444</v>
      </c>
      <c r="AG20" s="596">
        <v>133.95109530247151</v>
      </c>
      <c r="AH20" s="596">
        <v>137.21993988633531</v>
      </c>
      <c r="AI20" s="596">
        <v>140.6269746476338</v>
      </c>
      <c r="AJ20" s="596">
        <v>141.67690123996152</v>
      </c>
      <c r="AK20" s="596">
        <v>140.47790925949192</v>
      </c>
      <c r="AN20" s="597"/>
    </row>
    <row r="21" spans="1:40" x14ac:dyDescent="0.25">
      <c r="A21" s="592" t="s">
        <v>63</v>
      </c>
      <c r="B21" s="593">
        <v>1858.348784002231</v>
      </c>
      <c r="C21" s="594">
        <v>1946.8689999999999</v>
      </c>
      <c r="D21" s="595">
        <v>4.7633800909605048E-2</v>
      </c>
      <c r="E21" s="594">
        <v>1996.17</v>
      </c>
      <c r="F21" s="595">
        <v>2.5323224110096857E-2</v>
      </c>
      <c r="G21" s="594">
        <v>2007.6</v>
      </c>
      <c r="H21" s="595">
        <v>5.7259652234027342E-3</v>
      </c>
      <c r="I21" s="594">
        <v>2150.2689999999998</v>
      </c>
      <c r="J21" s="595">
        <v>7.1064455070731156E-2</v>
      </c>
      <c r="K21" s="594">
        <v>2220.721</v>
      </c>
      <c r="L21" s="595">
        <v>3.2764272749130567E-2</v>
      </c>
      <c r="M21" s="594">
        <v>2341.5219999999999</v>
      </c>
      <c r="N21" s="595">
        <v>5.4397198027127197E-2</v>
      </c>
      <c r="O21" s="594">
        <f>+[14]S2007!C21</f>
        <v>2350.4209999999998</v>
      </c>
      <c r="P21" s="595">
        <f t="shared" si="0"/>
        <v>3.8005194911685165E-3</v>
      </c>
      <c r="Q21" s="594">
        <f>+[15]S2008!C21</f>
        <v>2464.8919999999998</v>
      </c>
      <c r="R21" s="595">
        <f t="shared" si="1"/>
        <v>4.8702338857591898E-2</v>
      </c>
      <c r="S21" s="594">
        <v>2575.7510000000002</v>
      </c>
      <c r="T21" s="595">
        <v>4.4975195667802233E-2</v>
      </c>
      <c r="U21" s="594">
        <v>2622.8560000000002</v>
      </c>
      <c r="V21" s="595">
        <v>1.8287870217268676E-2</v>
      </c>
      <c r="W21" s="596">
        <v>102.53232241100969</v>
      </c>
      <c r="X21" s="596">
        <v>103.11941892340984</v>
      </c>
      <c r="Y21" s="596">
        <v>110.44754423641241</v>
      </c>
      <c r="Z21" s="596">
        <v>114.06627770024589</v>
      </c>
      <c r="AA21" s="596">
        <v>120.27116359652345</v>
      </c>
      <c r="AB21" s="594">
        <v>2607.768</v>
      </c>
      <c r="AC21" s="595">
        <v>-5.7525079531625797E-3</v>
      </c>
      <c r="AD21" s="594">
        <v>2564.672</v>
      </c>
      <c r="AE21" s="595">
        <v>-1.6526009982483107E-2</v>
      </c>
      <c r="AF21" s="596">
        <v>120.72825649799755</v>
      </c>
      <c r="AG21" s="596">
        <v>126.60800495564931</v>
      </c>
      <c r="AH21" s="596">
        <v>132.3022247516397</v>
      </c>
      <c r="AI21" s="596">
        <v>134.7217506673536</v>
      </c>
      <c r="AJ21" s="596">
        <v>133.94676272517566</v>
      </c>
      <c r="AK21" s="596">
        <v>131.73315718725812</v>
      </c>
      <c r="AN21" s="597"/>
    </row>
    <row r="22" spans="1:40" x14ac:dyDescent="0.25">
      <c r="A22" s="592" t="s">
        <v>64</v>
      </c>
      <c r="B22" s="593">
        <v>452.05988834201844</v>
      </c>
      <c r="C22" s="594">
        <v>463.24099999999999</v>
      </c>
      <c r="D22" s="595">
        <v>2.4733695570712009E-2</v>
      </c>
      <c r="E22" s="594">
        <v>478.40800000000002</v>
      </c>
      <c r="F22" s="595">
        <v>3.2741057030789653E-2</v>
      </c>
      <c r="G22" s="594">
        <v>488.89100000000002</v>
      </c>
      <c r="H22" s="595">
        <v>2.1912258992324549E-2</v>
      </c>
      <c r="I22" s="594">
        <v>506.94499999999999</v>
      </c>
      <c r="J22" s="595">
        <v>3.6928476899758783E-2</v>
      </c>
      <c r="K22" s="594">
        <v>519.17499999999995</v>
      </c>
      <c r="L22" s="595">
        <v>2.4124905068597109E-2</v>
      </c>
      <c r="M22" s="594">
        <v>554.48900000000003</v>
      </c>
      <c r="N22" s="595">
        <v>6.8019453941349409E-2</v>
      </c>
      <c r="O22" s="594">
        <f>+[14]S2007!C22</f>
        <v>556.08399999999995</v>
      </c>
      <c r="P22" s="595">
        <f t="shared" si="0"/>
        <v>2.8765223476027719E-3</v>
      </c>
      <c r="Q22" s="594">
        <f>+[15]S2008!C22</f>
        <v>588.19299999999998</v>
      </c>
      <c r="R22" s="595">
        <f t="shared" si="1"/>
        <v>5.7741276497795369E-2</v>
      </c>
      <c r="S22" s="594">
        <v>604.255</v>
      </c>
      <c r="T22" s="595">
        <v>2.7307363399428439E-2</v>
      </c>
      <c r="U22" s="594">
        <v>613.41</v>
      </c>
      <c r="V22" s="595">
        <v>1.5150888283919823E-2</v>
      </c>
      <c r="W22" s="596">
        <v>103.27410570307896</v>
      </c>
      <c r="X22" s="596">
        <v>105.53707465444553</v>
      </c>
      <c r="Y22" s="596">
        <v>109.43439807789034</v>
      </c>
      <c r="Z22" s="596">
        <v>112.07449254275852</v>
      </c>
      <c r="AA22" s="596">
        <v>119.69773832627078</v>
      </c>
      <c r="AB22" s="594">
        <v>610.70699999999999</v>
      </c>
      <c r="AC22" s="595">
        <v>-4.4065144030908769E-3</v>
      </c>
      <c r="AD22" s="594">
        <v>614.39</v>
      </c>
      <c r="AE22" s="595">
        <v>6.0307152202283467E-3</v>
      </c>
      <c r="AF22" s="596">
        <v>120.0420515455238</v>
      </c>
      <c r="AG22" s="596">
        <v>126.97343283517651</v>
      </c>
      <c r="AH22" s="596">
        <v>130.4407425076796</v>
      </c>
      <c r="AI22" s="596">
        <v>132.41703562508499</v>
      </c>
      <c r="AJ22" s="596">
        <v>131.83353805038846</v>
      </c>
      <c r="AK22" s="596">
        <v>132.62858857484548</v>
      </c>
      <c r="AN22" s="597"/>
    </row>
    <row r="23" spans="1:40" x14ac:dyDescent="0.25">
      <c r="A23" s="592" t="s">
        <v>65</v>
      </c>
      <c r="B23" s="593">
        <v>764.63819611934287</v>
      </c>
      <c r="C23" s="594">
        <v>780.65</v>
      </c>
      <c r="D23" s="595">
        <v>2.0940366256772803E-2</v>
      </c>
      <c r="E23" s="594">
        <v>800.83500000000004</v>
      </c>
      <c r="F23" s="595">
        <v>2.5856657913277473E-2</v>
      </c>
      <c r="G23" s="594">
        <v>777.40800000000002</v>
      </c>
      <c r="H23" s="595">
        <v>-2.925321695480345E-2</v>
      </c>
      <c r="I23" s="594">
        <v>860.024</v>
      </c>
      <c r="J23" s="595">
        <v>0.10627109574380503</v>
      </c>
      <c r="K23" s="594">
        <v>895.37699999999995</v>
      </c>
      <c r="L23" s="595">
        <v>4.1106992363003768E-2</v>
      </c>
      <c r="M23" s="594">
        <v>948.74300000000005</v>
      </c>
      <c r="N23" s="595">
        <v>5.960170967089852E-2</v>
      </c>
      <c r="O23" s="594">
        <f>+[14]S2007!C23</f>
        <v>946.245</v>
      </c>
      <c r="P23" s="595">
        <f t="shared" si="0"/>
        <v>-2.6329575027168022E-3</v>
      </c>
      <c r="Q23" s="594">
        <f>+[15]S2008!C23</f>
        <v>970.58199999999999</v>
      </c>
      <c r="R23" s="595">
        <f t="shared" si="1"/>
        <v>2.5719554660790799E-2</v>
      </c>
      <c r="S23" s="594">
        <v>1023.042</v>
      </c>
      <c r="T23" s="595">
        <v>5.4050044200283989E-2</v>
      </c>
      <c r="U23" s="594">
        <v>1040.5029999999999</v>
      </c>
      <c r="V23" s="595">
        <v>1.7067725469726461E-2</v>
      </c>
      <c r="W23" s="596">
        <v>102.58566579132774</v>
      </c>
      <c r="X23" s="596">
        <v>99.584705053481073</v>
      </c>
      <c r="Y23" s="596">
        <v>110.16768077883815</v>
      </c>
      <c r="Z23" s="596">
        <v>114.69634279126369</v>
      </c>
      <c r="AA23" s="596">
        <v>121.53244091462244</v>
      </c>
      <c r="AB23" s="594">
        <v>1026.8879999999999</v>
      </c>
      <c r="AC23" s="595">
        <v>-1.3085017534788473E-2</v>
      </c>
      <c r="AD23" s="594">
        <v>1009.308</v>
      </c>
      <c r="AE23" s="595">
        <v>-1.7119685885899853E-2</v>
      </c>
      <c r="AF23" s="596">
        <v>121.2124511624928</v>
      </c>
      <c r="AG23" s="596">
        <v>124.32998142573497</v>
      </c>
      <c r="AH23" s="596">
        <v>131.05002241721644</v>
      </c>
      <c r="AI23" s="596">
        <v>133.28674822263497</v>
      </c>
      <c r="AJ23" s="596">
        <v>131.54268878498686</v>
      </c>
      <c r="AK23" s="596">
        <v>129.29071927240119</v>
      </c>
      <c r="AN23" s="597"/>
    </row>
    <row r="24" spans="1:40" x14ac:dyDescent="0.25">
      <c r="A24" s="592" t="s">
        <v>66</v>
      </c>
      <c r="B24" s="593">
        <v>2002.9923512733244</v>
      </c>
      <c r="C24" s="594">
        <v>2151.9079999999999</v>
      </c>
      <c r="D24" s="595">
        <v>7.4346588808493541E-2</v>
      </c>
      <c r="E24" s="594">
        <v>2170.5219999999999</v>
      </c>
      <c r="F24" s="595">
        <v>8.6499980482437136E-3</v>
      </c>
      <c r="G24" s="594">
        <v>2269.4009999999998</v>
      </c>
      <c r="H24" s="595">
        <v>4.5555400958847643E-2</v>
      </c>
      <c r="I24" s="594">
        <v>2384.5439999999999</v>
      </c>
      <c r="J24" s="595">
        <v>5.0737176902627627E-2</v>
      </c>
      <c r="K24" s="594">
        <v>2816.123</v>
      </c>
      <c r="L24" s="595">
        <v>0.18099015996349835</v>
      </c>
      <c r="M24" s="594">
        <v>2940.451</v>
      </c>
      <c r="N24" s="595">
        <v>4.4148639814383099E-2</v>
      </c>
      <c r="O24" s="594">
        <f>+[14]S2007!C24</f>
        <v>2918.9969999999998</v>
      </c>
      <c r="P24" s="595">
        <f t="shared" si="0"/>
        <v>-7.2961596707444461E-3</v>
      </c>
      <c r="Q24" s="594">
        <f>+[15]S2008!C24</f>
        <v>3023.7310000000002</v>
      </c>
      <c r="R24" s="595">
        <f t="shared" si="1"/>
        <v>3.588013279904035E-2</v>
      </c>
      <c r="S24" s="594">
        <v>3058.797</v>
      </c>
      <c r="T24" s="595">
        <v>1.1596931076210086E-2</v>
      </c>
      <c r="U24" s="594">
        <v>3075.248</v>
      </c>
      <c r="V24" s="595">
        <v>5.3782581845084922E-3</v>
      </c>
      <c r="W24" s="596">
        <v>100.86499980482436</v>
      </c>
      <c r="X24" s="596">
        <v>105.45994531364724</v>
      </c>
      <c r="Y24" s="596">
        <v>110.81068521516718</v>
      </c>
      <c r="Z24" s="596">
        <v>130.86632885792517</v>
      </c>
      <c r="AA24" s="596">
        <v>136.64389927450429</v>
      </c>
      <c r="AB24" s="594">
        <v>2985.4589999999998</v>
      </c>
      <c r="AC24" s="595">
        <v>-2.9197320021019511E-2</v>
      </c>
      <c r="AD24" s="594">
        <v>2901.5430000000001</v>
      </c>
      <c r="AE24" s="595">
        <v>-2.8108240642393586E-2</v>
      </c>
      <c r="AF24" s="596">
        <v>135.64692356736441</v>
      </c>
      <c r="AG24" s="596">
        <v>140.51395319874271</v>
      </c>
      <c r="AH24" s="596">
        <v>142.14348382923436</v>
      </c>
      <c r="AI24" s="596">
        <v>142.90796818451346</v>
      </c>
      <c r="AJ24" s="596">
        <v>138.73543850387657</v>
      </c>
      <c r="AK24" s="596">
        <v>134.83582941278161</v>
      </c>
      <c r="AN24" s="597"/>
    </row>
    <row r="25" spans="1:40" x14ac:dyDescent="0.25">
      <c r="A25" s="592" t="s">
        <v>67</v>
      </c>
      <c r="B25" s="593">
        <v>591.69692243333839</v>
      </c>
      <c r="C25" s="594">
        <v>634.26199999999994</v>
      </c>
      <c r="D25" s="595">
        <v>7.1937297546882231E-2</v>
      </c>
      <c r="E25" s="594">
        <v>649.577</v>
      </c>
      <c r="F25" s="595">
        <v>2.4146173032595451E-2</v>
      </c>
      <c r="G25" s="594">
        <v>672.88800000000003</v>
      </c>
      <c r="H25" s="595">
        <v>3.5886430707983863E-2</v>
      </c>
      <c r="I25" s="594">
        <v>677.33699999999999</v>
      </c>
      <c r="J25" s="595">
        <v>6.6117986945820927E-3</v>
      </c>
      <c r="K25" s="594">
        <v>702.08500000000004</v>
      </c>
      <c r="L25" s="595">
        <v>3.65372037848221E-2</v>
      </c>
      <c r="M25" s="594">
        <v>741.226</v>
      </c>
      <c r="N25" s="595">
        <v>5.5749659941460021E-2</v>
      </c>
      <c r="O25" s="594">
        <f>+[14]S2007!C25</f>
        <v>742.28300000000002</v>
      </c>
      <c r="P25" s="595">
        <f t="shared" si="0"/>
        <v>1.4260158170382802E-3</v>
      </c>
      <c r="Q25" s="594">
        <f>+[15]S2008!C25</f>
        <v>776.50800000000004</v>
      </c>
      <c r="R25" s="595">
        <f t="shared" si="1"/>
        <v>4.6107751356288668E-2</v>
      </c>
      <c r="S25" s="594">
        <v>776.07299999999998</v>
      </c>
      <c r="T25" s="595">
        <v>-5.6020028125925185E-4</v>
      </c>
      <c r="U25" s="594">
        <v>788.40499999999997</v>
      </c>
      <c r="V25" s="595">
        <v>1.5890257746371789E-2</v>
      </c>
      <c r="W25" s="596">
        <v>102.41461730325955</v>
      </c>
      <c r="X25" s="596">
        <v>106.08991237059766</v>
      </c>
      <c r="Y25" s="596">
        <v>106.7913575147179</v>
      </c>
      <c r="Z25" s="596">
        <v>110.69321510669094</v>
      </c>
      <c r="AA25" s="596">
        <v>116.86432420671585</v>
      </c>
      <c r="AB25" s="594">
        <v>772.38</v>
      </c>
      <c r="AC25" s="595">
        <v>-2.0325847755912226E-2</v>
      </c>
      <c r="AD25" s="594">
        <v>765.55</v>
      </c>
      <c r="AE25" s="595">
        <v>-8.8427975866801848E-3</v>
      </c>
      <c r="AF25" s="596">
        <v>117.03097458148211</v>
      </c>
      <c r="AG25" s="596">
        <v>122.42700965846923</v>
      </c>
      <c r="AH25" s="596">
        <v>122.35842601322483</v>
      </c>
      <c r="AI25" s="596">
        <v>124.30273294001533</v>
      </c>
      <c r="AJ25" s="596">
        <v>121.77617451463277</v>
      </c>
      <c r="AK25" s="596">
        <v>120.69933245251963</v>
      </c>
      <c r="AN25" s="597"/>
    </row>
    <row r="26" spans="1:40" x14ac:dyDescent="0.25">
      <c r="A26" s="592" t="s">
        <v>68</v>
      </c>
      <c r="B26" s="593">
        <v>165.92004214288298</v>
      </c>
      <c r="C26" s="594">
        <v>177.88499999999999</v>
      </c>
      <c r="D26" s="595">
        <v>7.2112794226590921E-2</v>
      </c>
      <c r="E26" s="594">
        <v>174.28</v>
      </c>
      <c r="F26" s="595">
        <v>-2.0265902127779126E-2</v>
      </c>
      <c r="G26" s="594">
        <v>175.33199999999999</v>
      </c>
      <c r="H26" s="595">
        <v>6.0362634840486146E-3</v>
      </c>
      <c r="I26" s="594">
        <v>188.637</v>
      </c>
      <c r="J26" s="595">
        <v>7.5884607487509456E-2</v>
      </c>
      <c r="K26" s="594">
        <v>196.52099999999999</v>
      </c>
      <c r="L26" s="595">
        <v>4.1794557801491682E-2</v>
      </c>
      <c r="M26" s="594">
        <v>209.524</v>
      </c>
      <c r="N26" s="595">
        <v>6.6165956818864224E-2</v>
      </c>
      <c r="O26" s="594">
        <f>+[14]S2007!C26</f>
        <v>208.56800000000001</v>
      </c>
      <c r="P26" s="595">
        <f t="shared" si="0"/>
        <v>-4.5627231247971061E-3</v>
      </c>
      <c r="Q26" s="594">
        <f>+[15]S2008!C26</f>
        <v>208.346</v>
      </c>
      <c r="R26" s="595">
        <f t="shared" si="1"/>
        <v>-1.0644010586475796E-3</v>
      </c>
      <c r="S26" s="594">
        <v>210.89099999999999</v>
      </c>
      <c r="T26" s="595">
        <v>1.2215257312355348E-2</v>
      </c>
      <c r="U26" s="594">
        <v>215.06800000000001</v>
      </c>
      <c r="V26" s="595">
        <v>1.9806440293801162E-2</v>
      </c>
      <c r="W26" s="596">
        <v>97.973409787222081</v>
      </c>
      <c r="X26" s="596">
        <v>98.564803103128426</v>
      </c>
      <c r="Y26" s="596">
        <v>106.04435449869298</v>
      </c>
      <c r="Z26" s="596">
        <v>110.47643140231048</v>
      </c>
      <c r="AA26" s="596">
        <v>117.78621019197797</v>
      </c>
      <c r="AB26" s="594">
        <v>209.327</v>
      </c>
      <c r="AC26" s="595">
        <v>-2.6693882864954402E-2</v>
      </c>
      <c r="AD26" s="594">
        <v>204.24700000000001</v>
      </c>
      <c r="AE26" s="595">
        <v>-2.4268250154065096E-2</v>
      </c>
      <c r="AF26" s="596">
        <v>117.24878432695282</v>
      </c>
      <c r="AG26" s="596">
        <v>117.12398459679007</v>
      </c>
      <c r="AH26" s="596">
        <v>118.55468420608821</v>
      </c>
      <c r="AI26" s="596">
        <v>120.90283048036653</v>
      </c>
      <c r="AJ26" s="596">
        <v>117.67546448548219</v>
      </c>
      <c r="AK26" s="596">
        <v>114.81968687635272</v>
      </c>
      <c r="AN26" s="597"/>
    </row>
    <row r="27" spans="1:40" x14ac:dyDescent="0.25">
      <c r="A27" s="592" t="s">
        <v>69</v>
      </c>
      <c r="B27" s="593">
        <v>2271.8980307498437</v>
      </c>
      <c r="C27" s="594">
        <v>2445.6869999999999</v>
      </c>
      <c r="D27" s="595">
        <v>7.6495056951476348E-2</v>
      </c>
      <c r="E27" s="594">
        <v>2503.5100000000002</v>
      </c>
      <c r="F27" s="595">
        <v>2.3642845548101751E-2</v>
      </c>
      <c r="G27" s="594">
        <v>2542.587</v>
      </c>
      <c r="H27" s="595">
        <v>1.5608885125284008E-2</v>
      </c>
      <c r="I27" s="594">
        <v>2778.1869999999999</v>
      </c>
      <c r="J27" s="595">
        <v>9.2661529379328977E-2</v>
      </c>
      <c r="K27" s="594">
        <v>3075.817</v>
      </c>
      <c r="L27" s="595">
        <v>0.10713101745850806</v>
      </c>
      <c r="M27" s="594">
        <v>3128.011</v>
      </c>
      <c r="N27" s="595">
        <v>1.6969149985190914E-2</v>
      </c>
      <c r="O27" s="594">
        <f>+[14]S2007!C27</f>
        <v>3172.5830000000001</v>
      </c>
      <c r="P27" s="595">
        <f t="shared" si="0"/>
        <v>1.4249310504342893E-2</v>
      </c>
      <c r="Q27" s="594">
        <f>+[15]S2008!C27</f>
        <v>3188.221</v>
      </c>
      <c r="R27" s="595">
        <f t="shared" si="1"/>
        <v>4.9291066616696617E-3</v>
      </c>
      <c r="S27" s="594">
        <v>3264.5720000000001</v>
      </c>
      <c r="T27" s="595">
        <v>2.3947837994919459E-2</v>
      </c>
      <c r="U27" s="594">
        <v>3217.395</v>
      </c>
      <c r="V27" s="595">
        <v>-1.4451205242218622E-2</v>
      </c>
      <c r="W27" s="596">
        <v>102.36428455481017</v>
      </c>
      <c r="X27" s="596">
        <v>103.96207691335809</v>
      </c>
      <c r="Y27" s="596">
        <v>113.59536195760128</v>
      </c>
      <c r="Z27" s="596">
        <v>125.76494866268661</v>
      </c>
      <c r="AA27" s="596">
        <v>127.89907293942358</v>
      </c>
      <c r="AB27" s="594">
        <v>3070.598</v>
      </c>
      <c r="AC27" s="595">
        <v>-4.5626042186302902E-2</v>
      </c>
      <c r="AD27" s="594">
        <v>2940.0070000000001</v>
      </c>
      <c r="AE27" s="595">
        <v>-4.2529500768254229E-2</v>
      </c>
      <c r="AF27" s="596">
        <v>129.72154654295502</v>
      </c>
      <c r="AG27" s="596">
        <v>130.36095788218199</v>
      </c>
      <c r="AH27" s="596">
        <v>133.48282098240699</v>
      </c>
      <c r="AI27" s="596">
        <v>131.5538333400799</v>
      </c>
      <c r="AJ27" s="596">
        <v>125.55155259033556</v>
      </c>
      <c r="AK27" s="596">
        <v>120.21190773798938</v>
      </c>
      <c r="AN27" s="597"/>
    </row>
    <row r="28" spans="1:40" x14ac:dyDescent="0.25">
      <c r="A28" s="592" t="s">
        <v>70</v>
      </c>
      <c r="B28" s="593">
        <v>1570.5439999999999</v>
      </c>
      <c r="C28" s="594">
        <v>1622.529</v>
      </c>
      <c r="D28" s="595">
        <v>3.3099995924978948E-2</v>
      </c>
      <c r="E28" s="594">
        <v>1651.91</v>
      </c>
      <c r="F28" s="595">
        <v>1.8108150917487506E-2</v>
      </c>
      <c r="G28" s="594">
        <v>1653.895</v>
      </c>
      <c r="H28" s="595">
        <v>1.2016393144904383E-3</v>
      </c>
      <c r="I28" s="594">
        <v>1737.7760000000001</v>
      </c>
      <c r="J28" s="595">
        <v>5.0717246258075686E-2</v>
      </c>
      <c r="K28" s="594">
        <v>1827.2750000000001</v>
      </c>
      <c r="L28" s="595">
        <v>5.1502034784690329E-2</v>
      </c>
      <c r="M28" s="594">
        <v>1950.0219999999999</v>
      </c>
      <c r="N28" s="595">
        <v>6.7174891573517859E-2</v>
      </c>
      <c r="O28" s="594">
        <f>+[14]S2007!C28</f>
        <v>2008.6610000000001</v>
      </c>
      <c r="P28" s="595">
        <f t="shared" si="0"/>
        <v>3.0070942789363467E-2</v>
      </c>
      <c r="Q28" s="594">
        <f>+[15]S2008!C28</f>
        <v>2078.2130000000002</v>
      </c>
      <c r="R28" s="595">
        <f t="shared" si="1"/>
        <v>3.4626051882323663E-2</v>
      </c>
      <c r="S28" s="594">
        <v>2141.1610000000001</v>
      </c>
      <c r="T28" s="595">
        <v>3.0289484282891049E-2</v>
      </c>
      <c r="U28" s="594">
        <v>2190.7950000000001</v>
      </c>
      <c r="V28" s="595">
        <v>2.3180881773953482E-2</v>
      </c>
      <c r="W28" s="596">
        <v>101.81081509174875</v>
      </c>
      <c r="X28" s="596">
        <v>101.93315496980331</v>
      </c>
      <c r="Y28" s="596">
        <v>107.10292389226942</v>
      </c>
      <c r="Z28" s="596">
        <v>112.61894240411112</v>
      </c>
      <c r="AA28" s="596">
        <v>120.18410764923154</v>
      </c>
      <c r="AB28" s="594">
        <v>2112.4899999999998</v>
      </c>
      <c r="AC28" s="595">
        <v>-3.5742732660974802E-2</v>
      </c>
      <c r="AD28" s="594">
        <v>2045.1890000000001</v>
      </c>
      <c r="AE28" s="595">
        <v>-3.1858612348460685E-2</v>
      </c>
      <c r="AF28" s="596">
        <v>123.79815707454227</v>
      </c>
      <c r="AG28" s="596">
        <v>128.08479848434143</v>
      </c>
      <c r="AH28" s="596">
        <v>131.96442097491015</v>
      </c>
      <c r="AI28" s="596">
        <v>135.02347261589779</v>
      </c>
      <c r="AJ28" s="596">
        <v>130.19736473123129</v>
      </c>
      <c r="AK28" s="596">
        <v>126.04945735946785</v>
      </c>
      <c r="AN28" s="597"/>
    </row>
    <row r="29" spans="1:40" x14ac:dyDescent="0.25">
      <c r="A29" s="592" t="s">
        <v>71</v>
      </c>
      <c r="B29" s="593">
        <v>251.61883415019599</v>
      </c>
      <c r="C29" s="594">
        <v>277.05900000000003</v>
      </c>
      <c r="D29" s="595">
        <v>0.10110596822262645</v>
      </c>
      <c r="E29" s="594">
        <v>279.85500000000002</v>
      </c>
      <c r="F29" s="595">
        <v>1.0091713317380024E-2</v>
      </c>
      <c r="G29" s="594">
        <v>276.29599999999999</v>
      </c>
      <c r="H29" s="595">
        <v>-1.2717300030372964E-2</v>
      </c>
      <c r="I29" s="594">
        <v>300.30700000000002</v>
      </c>
      <c r="J29" s="595">
        <v>8.6903176303674404E-2</v>
      </c>
      <c r="K29" s="594">
        <v>318.94</v>
      </c>
      <c r="L29" s="595">
        <v>6.204650574245682E-2</v>
      </c>
      <c r="M29" s="594">
        <v>345.12900000000002</v>
      </c>
      <c r="N29" s="595">
        <v>8.2112623063899229E-2</v>
      </c>
      <c r="O29" s="594">
        <f>+[14]S2007!C29</f>
        <v>352.19400000000002</v>
      </c>
      <c r="P29" s="595">
        <f t="shared" si="0"/>
        <v>2.047060664273358E-2</v>
      </c>
      <c r="Q29" s="594">
        <f>+[15]S2008!C29</f>
        <v>378.92899999999997</v>
      </c>
      <c r="R29" s="595">
        <f t="shared" si="1"/>
        <v>7.5909867856919638E-2</v>
      </c>
      <c r="S29" s="594">
        <v>384.678</v>
      </c>
      <c r="T29" s="595">
        <v>1.517170762860595E-2</v>
      </c>
      <c r="U29" s="594">
        <v>393.15600000000001</v>
      </c>
      <c r="V29" s="595">
        <v>2.2039212016283772E-2</v>
      </c>
      <c r="W29" s="596">
        <v>101.009171331738</v>
      </c>
      <c r="X29" s="596">
        <v>99.724607394092942</v>
      </c>
      <c r="Y29" s="596">
        <v>108.39099253227651</v>
      </c>
      <c r="Z29" s="596">
        <v>115.116274872861</v>
      </c>
      <c r="AA29" s="596">
        <v>124.56877416001646</v>
      </c>
      <c r="AB29" s="594">
        <v>385.55399999999997</v>
      </c>
      <c r="AC29" s="595">
        <v>-1.9335836156640192E-2</v>
      </c>
      <c r="AD29" s="594">
        <v>381.12200000000001</v>
      </c>
      <c r="AE29" s="595">
        <v>-1.1495147242668886E-2</v>
      </c>
      <c r="AF29" s="596">
        <v>127.11877253581366</v>
      </c>
      <c r="AG29" s="596">
        <v>136.7683417611411</v>
      </c>
      <c r="AH29" s="596">
        <v>138.8433510551904</v>
      </c>
      <c r="AI29" s="596">
        <v>141.90334910614706</v>
      </c>
      <c r="AJ29" s="596">
        <v>139.15952919775208</v>
      </c>
      <c r="AK29" s="596">
        <v>137.55986991940344</v>
      </c>
      <c r="AN29" s="597"/>
    </row>
    <row r="30" spans="1:40" x14ac:dyDescent="0.25">
      <c r="A30" s="592" t="s">
        <v>72</v>
      </c>
      <c r="B30" s="593">
        <v>977.46078800993666</v>
      </c>
      <c r="C30" s="594">
        <v>1008.027</v>
      </c>
      <c r="D30" s="595">
        <v>3.1271036511136906E-2</v>
      </c>
      <c r="E30" s="594">
        <v>1044.24</v>
      </c>
      <c r="F30" s="595">
        <v>3.5924632971140617E-2</v>
      </c>
      <c r="G30" s="594">
        <v>1048.7660000000001</v>
      </c>
      <c r="H30" s="595">
        <v>4.3342526622233077E-3</v>
      </c>
      <c r="I30" s="594">
        <v>1067.653</v>
      </c>
      <c r="J30" s="595">
        <v>1.8008783656220686E-2</v>
      </c>
      <c r="K30" s="594">
        <v>1117.4190000000001</v>
      </c>
      <c r="L30" s="595">
        <v>4.6612522982654545E-2</v>
      </c>
      <c r="M30" s="594">
        <v>1172.69</v>
      </c>
      <c r="N30" s="595">
        <v>4.9463093074307803E-2</v>
      </c>
      <c r="O30" s="594">
        <f>+[14]S2007!C30</f>
        <v>1203.26</v>
      </c>
      <c r="P30" s="595">
        <f t="shared" si="0"/>
        <v>2.606827038688821E-2</v>
      </c>
      <c r="Q30" s="594">
        <f>+[15]S2008!C30</f>
        <v>1259.7349999999999</v>
      </c>
      <c r="R30" s="595">
        <f t="shared" si="1"/>
        <v>4.693499326828774E-2</v>
      </c>
      <c r="S30" s="594">
        <v>1290.9690000000001</v>
      </c>
      <c r="T30" s="595">
        <v>2.4794103521772557E-2</v>
      </c>
      <c r="U30" s="594">
        <v>1290.335</v>
      </c>
      <c r="V30" s="595">
        <v>-4.9110396918904673E-4</v>
      </c>
      <c r="W30" s="596">
        <v>103.59246329711407</v>
      </c>
      <c r="X30" s="596">
        <v>104.04145920694585</v>
      </c>
      <c r="Y30" s="596">
        <v>105.91511933708125</v>
      </c>
      <c r="Z30" s="596">
        <v>110.85209027139155</v>
      </c>
      <c r="AA30" s="596">
        <v>116.33517752996696</v>
      </c>
      <c r="AB30" s="594">
        <v>1254.799</v>
      </c>
      <c r="AC30" s="595">
        <v>-2.754013492620138E-2</v>
      </c>
      <c r="AD30" s="594">
        <v>1221.1400000000001</v>
      </c>
      <c r="AE30" s="595">
        <v>-2.6824216468135438E-2</v>
      </c>
      <c r="AF30" s="596">
        <v>119.36783439332478</v>
      </c>
      <c r="AG30" s="596">
        <v>124.97036289702555</v>
      </c>
      <c r="AH30" s="596">
        <v>128.06889101184788</v>
      </c>
      <c r="AI30" s="596">
        <v>128.00599587114235</v>
      </c>
      <c r="AJ30" s="596">
        <v>124.4806934734883</v>
      </c>
      <c r="AK30" s="596">
        <v>121.14159640565184</v>
      </c>
      <c r="AN30" s="597"/>
    </row>
    <row r="31" spans="1:40" x14ac:dyDescent="0.25">
      <c r="A31" s="592" t="s">
        <v>73</v>
      </c>
      <c r="B31" s="593">
        <v>2016.961993936796</v>
      </c>
      <c r="C31" s="594">
        <v>2131.3789999999999</v>
      </c>
      <c r="D31" s="595">
        <v>5.6727398139951896E-2</v>
      </c>
      <c r="E31" s="594">
        <v>2246.2629999999999</v>
      </c>
      <c r="F31" s="595">
        <v>5.3901253601541549E-2</v>
      </c>
      <c r="G31" s="594">
        <v>2255.33</v>
      </c>
      <c r="H31" s="595">
        <v>4.036481925758474E-3</v>
      </c>
      <c r="I31" s="594">
        <v>2346.02</v>
      </c>
      <c r="J31" s="595">
        <v>4.021141030359196E-2</v>
      </c>
      <c r="K31" s="594">
        <v>2598.5410000000002</v>
      </c>
      <c r="L31" s="595">
        <v>0.10763804230142973</v>
      </c>
      <c r="M31" s="594">
        <v>2861.107</v>
      </c>
      <c r="N31" s="595">
        <v>0.10104362409521335</v>
      </c>
      <c r="O31" s="594">
        <f>+[14]S2007!C31</f>
        <v>2911.6289999999999</v>
      </c>
      <c r="P31" s="595">
        <f t="shared" si="0"/>
        <v>1.7658200130229292E-2</v>
      </c>
      <c r="Q31" s="594">
        <f>+[15]S2008!C31</f>
        <v>2980.2339999999999</v>
      </c>
      <c r="R31" s="595">
        <f t="shared" si="1"/>
        <v>2.3562411282481394E-2</v>
      </c>
      <c r="S31" s="594">
        <v>2967.7040000000002</v>
      </c>
      <c r="T31" s="595">
        <v>-4.2043678449409493E-3</v>
      </c>
      <c r="U31" s="594">
        <v>2976.0740000000001</v>
      </c>
      <c r="V31" s="595">
        <v>2.8203621385420818E-3</v>
      </c>
      <c r="W31" s="596">
        <v>105.39012536015416</v>
      </c>
      <c r="X31" s="596">
        <v>105.81553069632383</v>
      </c>
      <c r="Y31" s="596">
        <v>110.07052241764605</v>
      </c>
      <c r="Z31" s="596">
        <v>121.9182979657771</v>
      </c>
      <c r="AA31" s="596">
        <v>134.23736463575929</v>
      </c>
      <c r="AB31" s="594">
        <v>2920.5909999999999</v>
      </c>
      <c r="AC31" s="595">
        <v>-1.8643017613137365E-2</v>
      </c>
      <c r="AD31" s="594">
        <v>2902.46</v>
      </c>
      <c r="AE31" s="595">
        <v>-6.2079900951553498E-3</v>
      </c>
      <c r="AF31" s="596">
        <v>136.6077548854521</v>
      </c>
      <c r="AG31" s="596">
        <v>139.82656299043953</v>
      </c>
      <c r="AH31" s="596">
        <v>139.23868068513391</v>
      </c>
      <c r="AI31" s="596">
        <v>139.63138418835882</v>
      </c>
      <c r="AJ31" s="596">
        <v>137.0282338335885</v>
      </c>
      <c r="AK31" s="596">
        <v>136.17756391519293</v>
      </c>
      <c r="AN31" s="597"/>
    </row>
    <row r="32" spans="1:40" x14ac:dyDescent="0.25">
      <c r="A32" s="592" t="s">
        <v>74</v>
      </c>
      <c r="B32" s="593">
        <v>808.16983168669663</v>
      </c>
      <c r="C32" s="594">
        <v>848.39</v>
      </c>
      <c r="D32" s="595">
        <v>4.9766975623627981E-2</v>
      </c>
      <c r="E32" s="594">
        <v>887.88199999999995</v>
      </c>
      <c r="F32" s="595">
        <v>4.6549346409080684E-2</v>
      </c>
      <c r="G32" s="594">
        <v>904.54600000000005</v>
      </c>
      <c r="H32" s="595">
        <v>1.8768259746227655E-2</v>
      </c>
      <c r="I32" s="594">
        <v>940.94</v>
      </c>
      <c r="J32" s="595">
        <v>4.0234548602282254E-2</v>
      </c>
      <c r="K32" s="594">
        <v>970.58399999999995</v>
      </c>
      <c r="L32" s="595">
        <v>3.1504665547218619E-2</v>
      </c>
      <c r="M32" s="594">
        <v>1015.182</v>
      </c>
      <c r="N32" s="595">
        <v>4.5949655053040307E-2</v>
      </c>
      <c r="O32" s="594">
        <f>+[14]S2007!C32</f>
        <v>1026.4069999999999</v>
      </c>
      <c r="P32" s="595">
        <f t="shared" si="0"/>
        <v>1.1057130642584196E-2</v>
      </c>
      <c r="Q32" s="594">
        <f>+[15]S2008!C32</f>
        <v>1090.4960000000001</v>
      </c>
      <c r="R32" s="595">
        <f t="shared" si="1"/>
        <v>6.2440143140099567E-2</v>
      </c>
      <c r="S32" s="594">
        <v>1129.269</v>
      </c>
      <c r="T32" s="595">
        <v>3.5555380304008365E-2</v>
      </c>
      <c r="U32" s="594">
        <v>1163.2809999999999</v>
      </c>
      <c r="V32" s="595">
        <v>3.011859884580197E-2</v>
      </c>
      <c r="W32" s="596">
        <v>104.65493464090807</v>
      </c>
      <c r="X32" s="596">
        <v>106.61912563797311</v>
      </c>
      <c r="Y32" s="596">
        <v>110.90889803038698</v>
      </c>
      <c r="Z32" s="596">
        <v>114.40304576904489</v>
      </c>
      <c r="AA32" s="596">
        <v>119.6598262591497</v>
      </c>
      <c r="AB32" s="594">
        <v>1164.451</v>
      </c>
      <c r="AC32" s="595">
        <v>1.0057759045321575E-3</v>
      </c>
      <c r="AD32" s="594">
        <v>1172.635</v>
      </c>
      <c r="AE32" s="595">
        <v>7.0282047076261423E-3</v>
      </c>
      <c r="AF32" s="596">
        <v>120.98292059076603</v>
      </c>
      <c r="AG32" s="596">
        <v>128.53711146996076</v>
      </c>
      <c r="AH32" s="596">
        <v>133.10729735145395</v>
      </c>
      <c r="AI32" s="596">
        <v>137.11630264383126</v>
      </c>
      <c r="AJ32" s="596">
        <v>137.25421091714895</v>
      </c>
      <c r="AK32" s="596">
        <v>138.21886160845838</v>
      </c>
      <c r="AN32" s="597"/>
    </row>
    <row r="33" spans="1:40" x14ac:dyDescent="0.25">
      <c r="A33" s="598"/>
      <c r="B33" s="598"/>
      <c r="C33" s="599"/>
      <c r="D33" s="600"/>
      <c r="E33" s="599"/>
      <c r="F33" s="600"/>
      <c r="G33" s="599"/>
      <c r="H33" s="600"/>
      <c r="I33" s="599"/>
      <c r="J33" s="600"/>
      <c r="K33" s="599"/>
      <c r="L33" s="600"/>
      <c r="M33" s="599"/>
      <c r="N33" s="600"/>
      <c r="O33" s="599"/>
      <c r="P33" s="600"/>
      <c r="Q33" s="599"/>
      <c r="R33" s="600"/>
      <c r="S33" s="599"/>
      <c r="T33" s="600"/>
      <c r="U33" s="599"/>
      <c r="V33" s="600"/>
      <c r="W33" s="601"/>
      <c r="X33" s="601"/>
      <c r="Y33" s="601"/>
      <c r="Z33" s="601"/>
      <c r="AA33" s="601"/>
      <c r="AB33" s="599"/>
      <c r="AC33" s="600"/>
      <c r="AD33" s="594">
        <v>0</v>
      </c>
      <c r="AE33" s="595"/>
      <c r="AF33" s="601"/>
      <c r="AG33" s="601"/>
      <c r="AH33" s="601"/>
      <c r="AI33" s="601"/>
      <c r="AJ33" s="596"/>
      <c r="AK33" s="596"/>
      <c r="AN33" s="597"/>
    </row>
    <row r="34" spans="1:40" x14ac:dyDescent="0.25">
      <c r="A34" s="602" t="s">
        <v>286</v>
      </c>
      <c r="B34" s="603">
        <f>SUM(B12:B32)</f>
        <v>25618.566228304931</v>
      </c>
      <c r="C34" s="604">
        <f>SUM(C12:C32)</f>
        <v>26887.98799999999</v>
      </c>
      <c r="D34" s="605">
        <f>(+C34-B34)/B34</f>
        <v>4.9550851534092701E-2</v>
      </c>
      <c r="E34" s="604">
        <f>SUM(E12:E32)</f>
        <v>27618.171000000002</v>
      </c>
      <c r="F34" s="605">
        <f>(+E34-C34)/C34</f>
        <v>2.7156475969864761E-2</v>
      </c>
      <c r="G34" s="604">
        <f>SUM(G12:G32)</f>
        <v>27945.426999999992</v>
      </c>
      <c r="H34" s="605">
        <f>(+G34-E34)/E34</f>
        <v>1.1849300230634038E-2</v>
      </c>
      <c r="I34" s="604">
        <f>SUM(I12:I32)</f>
        <v>29505.37</v>
      </c>
      <c r="J34" s="605">
        <f>(+I34-G34)/G34</f>
        <v>5.5821047214630395E-2</v>
      </c>
      <c r="K34" s="604">
        <f>SUM(K12:K32)</f>
        <v>31758.597000000002</v>
      </c>
      <c r="L34" s="605">
        <f>(+K34-I34)/I34</f>
        <v>7.6366674947645208E-2</v>
      </c>
      <c r="M34" s="604">
        <f>SUM(M12:M32)</f>
        <v>33414.749000000003</v>
      </c>
      <c r="N34" s="605">
        <f>(+M34-K34)/K34</f>
        <v>5.2148147476414081E-2</v>
      </c>
      <c r="O34" s="604">
        <f>SUM(O12:O32)</f>
        <v>33828.856999999989</v>
      </c>
      <c r="P34" s="605">
        <f>(+O34-M34)/M34</f>
        <v>1.23929705412417E-2</v>
      </c>
      <c r="Q34" s="604">
        <f>SUM(Q12:Q32)</f>
        <v>35266.459000000003</v>
      </c>
      <c r="R34" s="605">
        <f>(+Q34-O34)/O34</f>
        <v>4.2496322001065956E-2</v>
      </c>
      <c r="S34" s="604">
        <v>36191.962</v>
      </c>
      <c r="T34" s="605">
        <v>2.6243150751256227E-2</v>
      </c>
      <c r="U34" s="604">
        <v>36673.527999999998</v>
      </c>
      <c r="V34" s="605">
        <v>1.3305882670853791E-2</v>
      </c>
      <c r="W34" s="606">
        <v>102.71564759698647</v>
      </c>
      <c r="X34" s="606">
        <v>103.93275614374717</v>
      </c>
      <c r="Y34" s="606">
        <v>109.73439143159395</v>
      </c>
      <c r="Z34" s="606">
        <v>118.11444203262815</v>
      </c>
      <c r="AA34" s="606">
        <v>124.27389137484001</v>
      </c>
      <c r="AB34" s="603">
        <v>36100.802999999993</v>
      </c>
      <c r="AC34" s="605">
        <v>-1.5616850388651068E-2</v>
      </c>
      <c r="AD34" s="603">
        <v>35606.298999999999</v>
      </c>
      <c r="AE34" s="607">
        <v>-1.3697867052984767E-2</v>
      </c>
      <c r="AF34" s="606">
        <v>125.81401404969387</v>
      </c>
      <c r="AG34" s="606">
        <v>131.16064690299629</v>
      </c>
      <c r="AH34" s="606">
        <v>134.6027155323039</v>
      </c>
      <c r="AI34" s="606">
        <v>136.39372347235508</v>
      </c>
      <c r="AJ34" s="606">
        <v>134.26368309893624</v>
      </c>
      <c r="AK34" s="606">
        <v>132.42455701780295</v>
      </c>
    </row>
    <row r="35" spans="1:40" ht="30.75" x14ac:dyDescent="0.45">
      <c r="A35" s="429"/>
      <c r="B35" s="429"/>
      <c r="C35" s="429"/>
      <c r="D35" s="429"/>
      <c r="E35" s="429"/>
      <c r="F35" s="429"/>
      <c r="G35" s="429"/>
      <c r="H35" s="574"/>
      <c r="I35" s="429"/>
      <c r="J35" s="429"/>
      <c r="K35" s="429"/>
      <c r="L35" s="429"/>
      <c r="M35" s="429"/>
      <c r="N35" s="429"/>
      <c r="O35" s="429"/>
      <c r="P35" s="429"/>
      <c r="Q35" s="429"/>
      <c r="R35" s="429"/>
      <c r="S35" s="574"/>
      <c r="T35" s="429"/>
      <c r="U35" s="574" t="s">
        <v>287</v>
      </c>
      <c r="V35" s="429"/>
      <c r="W35" s="429"/>
      <c r="X35" s="429"/>
      <c r="Y35" s="429"/>
      <c r="Z35" s="429"/>
      <c r="AA35" s="429"/>
      <c r="AB35" s="429"/>
      <c r="AC35" s="429"/>
      <c r="AD35" s="429"/>
      <c r="AE35" s="429"/>
      <c r="AF35" s="429"/>
      <c r="AG35" s="429"/>
      <c r="AH35" s="429"/>
      <c r="AI35" s="429"/>
      <c r="AJ35" s="429"/>
    </row>
    <row r="36" spans="1:40" x14ac:dyDescent="0.25">
      <c r="A36" s="429"/>
      <c r="B36" s="429"/>
      <c r="C36" s="429"/>
      <c r="D36" s="429"/>
      <c r="E36" s="429"/>
      <c r="F36" s="429"/>
      <c r="G36" s="429"/>
      <c r="H36" s="575"/>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row>
    <row r="37" spans="1:40" x14ac:dyDescent="0.25">
      <c r="A37" s="429"/>
      <c r="B37" s="429"/>
      <c r="C37" s="429"/>
      <c r="D37" s="429"/>
      <c r="E37" s="576"/>
      <c r="F37" s="576"/>
      <c r="G37" s="429"/>
      <c r="H37" s="429"/>
      <c r="I37" s="429"/>
      <c r="J37" s="429"/>
      <c r="K37" s="429"/>
      <c r="L37" s="429"/>
      <c r="M37" s="429"/>
      <c r="N37" s="429"/>
      <c r="O37" s="429"/>
      <c r="P37" s="429"/>
      <c r="Q37" s="429"/>
      <c r="R37" s="429"/>
      <c r="S37" s="429"/>
      <c r="T37" s="429"/>
      <c r="U37" s="429"/>
      <c r="V37" s="429"/>
      <c r="W37" s="608" t="s">
        <v>283</v>
      </c>
      <c r="X37" s="581"/>
      <c r="Y37" s="581"/>
      <c r="Z37" s="581"/>
      <c r="AA37" s="581"/>
      <c r="AB37" s="580"/>
      <c r="AC37" s="580"/>
      <c r="AD37" s="580"/>
      <c r="AE37" s="580"/>
      <c r="AF37" s="581"/>
      <c r="AG37" s="581"/>
      <c r="AH37" s="813" t="s">
        <v>283</v>
      </c>
      <c r="AI37" s="813"/>
      <c r="AJ37" s="813"/>
      <c r="AK37" s="813"/>
    </row>
    <row r="38" spans="1:40" x14ac:dyDescent="0.25">
      <c r="A38" s="582"/>
      <c r="B38" s="583">
        <v>2000</v>
      </c>
      <c r="C38" s="808">
        <v>2001</v>
      </c>
      <c r="D38" s="809"/>
      <c r="E38" s="808">
        <v>2002</v>
      </c>
      <c r="F38" s="809"/>
      <c r="G38" s="808">
        <v>2003</v>
      </c>
      <c r="H38" s="809"/>
      <c r="I38" s="808">
        <v>2004</v>
      </c>
      <c r="J38" s="809"/>
      <c r="K38" s="808">
        <v>2005</v>
      </c>
      <c r="L38" s="809"/>
      <c r="M38" s="808">
        <v>2006</v>
      </c>
      <c r="N38" s="809"/>
      <c r="O38" s="808">
        <v>2007</v>
      </c>
      <c r="P38" s="809"/>
      <c r="Q38" s="808">
        <v>2008</v>
      </c>
      <c r="R38" s="809"/>
      <c r="S38" s="808">
        <f>+S8</f>
        <v>2009</v>
      </c>
      <c r="T38" s="809"/>
      <c r="U38" s="808">
        <f>+U8</f>
        <v>2010</v>
      </c>
      <c r="V38" s="809"/>
      <c r="W38" s="584" t="s">
        <v>4</v>
      </c>
      <c r="X38" s="584" t="s">
        <v>5</v>
      </c>
      <c r="Y38" s="584" t="s">
        <v>6</v>
      </c>
      <c r="Z38" s="584" t="s">
        <v>7</v>
      </c>
      <c r="AA38" s="584" t="s">
        <v>8</v>
      </c>
      <c r="AB38" s="808">
        <f>+AB8</f>
        <v>2011</v>
      </c>
      <c r="AC38" s="809"/>
      <c r="AD38" s="808">
        <v>2012</v>
      </c>
      <c r="AE38" s="809"/>
      <c r="AF38" s="584" t="s">
        <v>9</v>
      </c>
      <c r="AG38" s="584" t="s">
        <v>10</v>
      </c>
      <c r="AH38" s="584" t="s">
        <v>11</v>
      </c>
      <c r="AI38" s="584" t="s">
        <v>12</v>
      </c>
      <c r="AJ38" s="584" t="s">
        <v>13</v>
      </c>
      <c r="AK38" s="584" t="s">
        <v>14</v>
      </c>
    </row>
    <row r="39" spans="1:40" x14ac:dyDescent="0.25">
      <c r="A39" s="585"/>
      <c r="B39" s="582"/>
      <c r="C39" s="586"/>
      <c r="D39" s="587" t="s">
        <v>284</v>
      </c>
      <c r="E39" s="586"/>
      <c r="F39" s="587" t="s">
        <v>284</v>
      </c>
      <c r="G39" s="586"/>
      <c r="H39" s="587" t="s">
        <v>284</v>
      </c>
      <c r="I39" s="586"/>
      <c r="J39" s="587" t="s">
        <v>284</v>
      </c>
      <c r="K39" s="586"/>
      <c r="L39" s="587" t="s">
        <v>284</v>
      </c>
      <c r="M39" s="586"/>
      <c r="N39" s="587" t="s">
        <v>284</v>
      </c>
      <c r="O39" s="586"/>
      <c r="P39" s="587" t="s">
        <v>284</v>
      </c>
      <c r="Q39" s="586"/>
      <c r="R39" s="587" t="s">
        <v>284</v>
      </c>
      <c r="S39" s="586"/>
      <c r="T39" s="587" t="s">
        <v>284</v>
      </c>
      <c r="U39" s="586"/>
      <c r="V39" s="587" t="s">
        <v>284</v>
      </c>
      <c r="W39" s="588"/>
      <c r="X39" s="588"/>
      <c r="Y39" s="588"/>
      <c r="Z39" s="588"/>
      <c r="AA39" s="588"/>
      <c r="AB39" s="586"/>
      <c r="AC39" s="587" t="s">
        <v>284</v>
      </c>
      <c r="AD39" s="586"/>
      <c r="AE39" s="587" t="s">
        <v>284</v>
      </c>
      <c r="AF39" s="588"/>
      <c r="AG39" s="588"/>
      <c r="AH39" s="588"/>
      <c r="AI39" s="588"/>
      <c r="AJ39" s="588"/>
      <c r="AK39" s="588"/>
    </row>
    <row r="40" spans="1:40" x14ac:dyDescent="0.25">
      <c r="A40" s="585"/>
      <c r="B40" s="589"/>
      <c r="C40" s="590"/>
      <c r="D40" s="591" t="s">
        <v>17</v>
      </c>
      <c r="E40" s="590"/>
      <c r="F40" s="591" t="s">
        <v>17</v>
      </c>
      <c r="G40" s="590"/>
      <c r="H40" s="591" t="s">
        <v>17</v>
      </c>
      <c r="I40" s="590"/>
      <c r="J40" s="591" t="s">
        <v>17</v>
      </c>
      <c r="K40" s="590"/>
      <c r="L40" s="591" t="s">
        <v>17</v>
      </c>
      <c r="M40" s="590"/>
      <c r="N40" s="591" t="s">
        <v>17</v>
      </c>
      <c r="O40" s="590"/>
      <c r="P40" s="591" t="s">
        <v>17</v>
      </c>
      <c r="Q40" s="590"/>
      <c r="R40" s="591" t="s">
        <v>17</v>
      </c>
      <c r="S40" s="590"/>
      <c r="T40" s="591" t="s">
        <v>17</v>
      </c>
      <c r="U40" s="590"/>
      <c r="V40" s="591" t="s">
        <v>17</v>
      </c>
      <c r="W40" s="588"/>
      <c r="X40" s="588"/>
      <c r="Y40" s="588"/>
      <c r="Z40" s="588"/>
      <c r="AA40" s="588"/>
      <c r="AB40" s="590"/>
      <c r="AC40" s="591" t="s">
        <v>17</v>
      </c>
      <c r="AD40" s="590"/>
      <c r="AE40" s="591" t="s">
        <v>17</v>
      </c>
      <c r="AF40" s="588"/>
      <c r="AG40" s="588"/>
      <c r="AH40" s="588"/>
      <c r="AI40" s="588"/>
      <c r="AJ40" s="588"/>
      <c r="AK40" s="588"/>
    </row>
    <row r="41" spans="1:40" x14ac:dyDescent="0.25">
      <c r="A41" s="585"/>
      <c r="B41" s="589"/>
      <c r="C41" s="590"/>
      <c r="D41" s="591" t="s">
        <v>285</v>
      </c>
      <c r="E41" s="590"/>
      <c r="F41" s="591" t="s">
        <v>285</v>
      </c>
      <c r="G41" s="590"/>
      <c r="H41" s="591" t="s">
        <v>285</v>
      </c>
      <c r="I41" s="590"/>
      <c r="J41" s="591" t="s">
        <v>285</v>
      </c>
      <c r="K41" s="590"/>
      <c r="L41" s="591" t="s">
        <v>285</v>
      </c>
      <c r="M41" s="590"/>
      <c r="N41" s="591" t="s">
        <v>285</v>
      </c>
      <c r="O41" s="590"/>
      <c r="P41" s="591" t="s">
        <v>285</v>
      </c>
      <c r="Q41" s="590"/>
      <c r="R41" s="591" t="s">
        <v>285</v>
      </c>
      <c r="S41" s="590"/>
      <c r="T41" s="591" t="s">
        <v>285</v>
      </c>
      <c r="U41" s="590"/>
      <c r="V41" s="591" t="s">
        <v>285</v>
      </c>
      <c r="W41" s="588"/>
      <c r="X41" s="588"/>
      <c r="Y41" s="588"/>
      <c r="Z41" s="588"/>
      <c r="AA41" s="588"/>
      <c r="AB41" s="590"/>
      <c r="AC41" s="591" t="s">
        <v>285</v>
      </c>
      <c r="AD41" s="590"/>
      <c r="AE41" s="591" t="s">
        <v>285</v>
      </c>
      <c r="AF41" s="588"/>
      <c r="AG41" s="588"/>
      <c r="AH41" s="588"/>
      <c r="AI41" s="588"/>
      <c r="AJ41" s="588"/>
      <c r="AK41" s="588"/>
    </row>
    <row r="42" spans="1:40" x14ac:dyDescent="0.25">
      <c r="A42" s="592" t="s">
        <v>54</v>
      </c>
      <c r="B42" s="593">
        <v>1468.2301538525103</v>
      </c>
      <c r="C42" s="594">
        <v>1476.0009999999995</v>
      </c>
      <c r="D42" s="595">
        <v>5.2926621395829546E-3</v>
      </c>
      <c r="E42" s="594">
        <v>1536.7439999999995</v>
      </c>
      <c r="F42" s="595">
        <v>4.1153766155984962E-2</v>
      </c>
      <c r="G42" s="594">
        <v>1668.7830000000001</v>
      </c>
      <c r="H42" s="595">
        <v>8.5921272508629104E-2</v>
      </c>
      <c r="I42" s="594">
        <v>2197.9459999999995</v>
      </c>
      <c r="J42" s="595">
        <v>0.3170951525752595</v>
      </c>
      <c r="K42" s="594">
        <v>2200.0130000000004</v>
      </c>
      <c r="L42" s="595">
        <v>9.4042346809290007E-4</v>
      </c>
      <c r="M42" s="594">
        <v>2230.0349999999999</v>
      </c>
      <c r="N42" s="595">
        <v>1.3646282999236583E-2</v>
      </c>
      <c r="O42" s="594">
        <f>+[14]S2007!J12-[14]S2007!C12-[14]S2007!I12</f>
        <v>2390.8700000000008</v>
      </c>
      <c r="P42" s="595">
        <f t="shared" ref="P42:P62" si="2">(+O42-M42)/M42</f>
        <v>7.2122186423083476E-2</v>
      </c>
      <c r="Q42" s="594">
        <f>+[15]S2008!J12-[15]S2008!C12-[15]S2008!I12</f>
        <v>2551.9039999999991</v>
      </c>
      <c r="R42" s="595">
        <f t="shared" ref="R42:R62" si="3">(+Q42-O42)/O42</f>
        <v>6.735372479473925E-2</v>
      </c>
      <c r="S42" s="594">
        <v>2640.8189999999991</v>
      </c>
      <c r="T42" s="595">
        <v>3.4842611634293454E-2</v>
      </c>
      <c r="U42" s="594">
        <v>2679.409000000001</v>
      </c>
      <c r="V42" s="595">
        <v>1.4612890925126628E-2</v>
      </c>
      <c r="W42" s="596">
        <v>104.11537661559849</v>
      </c>
      <c r="X42" s="596">
        <v>113.06110226212589</v>
      </c>
      <c r="Y42" s="596">
        <v>148.9122297342617</v>
      </c>
      <c r="Z42" s="596">
        <v>149.05227028978985</v>
      </c>
      <c r="AA42" s="596">
        <v>151.08627975184302</v>
      </c>
      <c r="AB42" s="594">
        <v>2724.5159999999987</v>
      </c>
      <c r="AC42" s="595">
        <v>1.6834682573656234E-2</v>
      </c>
      <c r="AD42" s="594">
        <v>2745.5519999999988</v>
      </c>
      <c r="AE42" s="595">
        <v>7.7210043912386891E-3</v>
      </c>
      <c r="AF42" s="596">
        <v>161.98295258607558</v>
      </c>
      <c r="AG42" s="596">
        <v>172.89310779599742</v>
      </c>
      <c r="AH42" s="596">
        <v>178.91715520517937</v>
      </c>
      <c r="AI42" s="596">
        <v>181.53165207882665</v>
      </c>
      <c r="AJ42" s="596">
        <v>184.58767981864509</v>
      </c>
      <c r="AK42" s="596">
        <v>186.01288210509341</v>
      </c>
    </row>
    <row r="43" spans="1:40" x14ac:dyDescent="0.25">
      <c r="A43" s="592" t="s">
        <v>55</v>
      </c>
      <c r="B43" s="593">
        <v>50.457839041042831</v>
      </c>
      <c r="C43" s="594">
        <v>50.320999999999984</v>
      </c>
      <c r="D43" s="595">
        <v>-2.7119481064486624E-3</v>
      </c>
      <c r="E43" s="594">
        <v>59.308999999999976</v>
      </c>
      <c r="F43" s="595">
        <v>0.17861330259732508</v>
      </c>
      <c r="G43" s="594">
        <v>61.128999999999991</v>
      </c>
      <c r="H43" s="595">
        <v>3.0686742315669042E-2</v>
      </c>
      <c r="I43" s="594">
        <v>63.095999999999954</v>
      </c>
      <c r="J43" s="595">
        <v>3.2177853392006468E-2</v>
      </c>
      <c r="K43" s="594">
        <v>69.935000000000002</v>
      </c>
      <c r="L43" s="595">
        <v>0.10839038924813069</v>
      </c>
      <c r="M43" s="594">
        <v>77.755999999999972</v>
      </c>
      <c r="N43" s="595">
        <v>0.11183241581468463</v>
      </c>
      <c r="O43" s="594">
        <f>+[14]S2007!J13-[14]S2007!C13-[14]S2007!I13</f>
        <v>84.547999999999973</v>
      </c>
      <c r="P43" s="595">
        <f t="shared" si="2"/>
        <v>8.7350172333967843E-2</v>
      </c>
      <c r="Q43" s="594">
        <f>+[15]S2008!J13-[15]S2008!C13-[15]S2008!I13</f>
        <v>99.450999999999993</v>
      </c>
      <c r="R43" s="595">
        <f t="shared" si="3"/>
        <v>0.17626673605525883</v>
      </c>
      <c r="S43" s="594">
        <v>101.83300000000001</v>
      </c>
      <c r="T43" s="595">
        <v>2.3951493700415473E-2</v>
      </c>
      <c r="U43" s="594">
        <v>109.92200000000003</v>
      </c>
      <c r="V43" s="595">
        <v>7.9433975233961604E-2</v>
      </c>
      <c r="W43" s="596">
        <v>117.86133025973251</v>
      </c>
      <c r="X43" s="596">
        <v>121.47811053039489</v>
      </c>
      <c r="Y43" s="596">
        <v>125.38701536137989</v>
      </c>
      <c r="Z43" s="596">
        <v>138.97776276306121</v>
      </c>
      <c r="AA43" s="596">
        <v>154.51998171737446</v>
      </c>
      <c r="AB43" s="594">
        <v>111.63700000000001</v>
      </c>
      <c r="AC43" s="595">
        <v>1.5601972307636222E-2</v>
      </c>
      <c r="AD43" s="594">
        <v>110.03199999999998</v>
      </c>
      <c r="AE43" s="595">
        <v>-1.4376953877299033E-2</v>
      </c>
      <c r="AF43" s="596">
        <v>168.01732874942866</v>
      </c>
      <c r="AG43" s="596">
        <v>197.63319488881388</v>
      </c>
      <c r="AH43" s="596">
        <v>202.3668051111863</v>
      </c>
      <c r="AI43" s="596">
        <v>218.44160489656417</v>
      </c>
      <c r="AJ43" s="596">
        <v>221.84972476699596</v>
      </c>
      <c r="AK43" s="596">
        <v>218.66020150632943</v>
      </c>
    </row>
    <row r="44" spans="1:40" x14ac:dyDescent="0.25">
      <c r="A44" s="592" t="s">
        <v>56</v>
      </c>
      <c r="B44" s="593">
        <v>2842.5741244764417</v>
      </c>
      <c r="C44" s="594">
        <v>2674.7570000000001</v>
      </c>
      <c r="D44" s="595">
        <v>-5.9037026697536341E-2</v>
      </c>
      <c r="E44" s="594">
        <v>2854.9730000000004</v>
      </c>
      <c r="F44" s="595">
        <v>6.7376587854522982E-2</v>
      </c>
      <c r="G44" s="594">
        <v>2974.2930000000019</v>
      </c>
      <c r="H44" s="595">
        <v>4.1793740256037978E-2</v>
      </c>
      <c r="I44" s="594">
        <v>3008.9860000000003</v>
      </c>
      <c r="J44" s="595">
        <v>1.166428458796708E-2</v>
      </c>
      <c r="K44" s="594">
        <v>3903.2710000000006</v>
      </c>
      <c r="L44" s="595">
        <v>0.29720477263769263</v>
      </c>
      <c r="M44" s="594">
        <v>4038.5370000000034</v>
      </c>
      <c r="N44" s="595">
        <v>3.4654524371995378E-2</v>
      </c>
      <c r="O44" s="594">
        <f>+[14]S2007!J14-[14]S2007!C14-[14]S2007!I14</f>
        <v>4685.5089999999991</v>
      </c>
      <c r="P44" s="595">
        <f t="shared" si="2"/>
        <v>0.16019959703229042</v>
      </c>
      <c r="Q44" s="594">
        <f>+[15]S2008!J14-[15]S2008!C14-[15]S2008!I14</f>
        <v>4708.3260000000009</v>
      </c>
      <c r="R44" s="595">
        <f t="shared" si="3"/>
        <v>4.8696950534086753E-3</v>
      </c>
      <c r="S44" s="594">
        <v>4818.2360000000008</v>
      </c>
      <c r="T44" s="595">
        <v>2.3343753172571279E-2</v>
      </c>
      <c r="U44" s="594">
        <v>4997.0650000000014</v>
      </c>
      <c r="V44" s="595">
        <v>3.7115035461110786E-2</v>
      </c>
      <c r="W44" s="596">
        <v>106.7376587854523</v>
      </c>
      <c r="X44" s="596">
        <v>111.1986247722691</v>
      </c>
      <c r="Y44" s="596">
        <v>112.49567717740342</v>
      </c>
      <c r="Z44" s="596">
        <v>145.92992933563687</v>
      </c>
      <c r="AA44" s="596">
        <v>150.98706162840224</v>
      </c>
      <c r="AB44" s="594">
        <v>5460.1349999999984</v>
      </c>
      <c r="AC44" s="595">
        <v>9.2668396348656035E-2</v>
      </c>
      <c r="AD44" s="594">
        <v>5584.2099999999991</v>
      </c>
      <c r="AE44" s="595">
        <v>2.2723797122232464E-2</v>
      </c>
      <c r="AF44" s="596">
        <v>175.17512805836191</v>
      </c>
      <c r="AG44" s="596">
        <v>176.02817751294793</v>
      </c>
      <c r="AH44" s="596">
        <v>180.13733584022776</v>
      </c>
      <c r="AI44" s="596">
        <v>186.82313944780782</v>
      </c>
      <c r="AJ44" s="596">
        <v>204.13574018125752</v>
      </c>
      <c r="AK44" s="596">
        <v>208.77447932653317</v>
      </c>
    </row>
    <row r="45" spans="1:40" x14ac:dyDescent="0.25">
      <c r="A45" s="592" t="s">
        <v>57</v>
      </c>
      <c r="B45" s="593">
        <v>215.81804190531278</v>
      </c>
      <c r="C45" s="594">
        <v>227.31200000000007</v>
      </c>
      <c r="D45" s="595">
        <v>5.3257633111740046E-2</v>
      </c>
      <c r="E45" s="594">
        <v>262.83499999999998</v>
      </c>
      <c r="F45" s="595">
        <v>0.15627419581896229</v>
      </c>
      <c r="G45" s="594">
        <v>288.90100000000007</v>
      </c>
      <c r="H45" s="595">
        <v>9.9172484638651734E-2</v>
      </c>
      <c r="I45" s="594">
        <v>287.15399999999988</v>
      </c>
      <c r="J45" s="595">
        <v>-6.0470541811907339E-3</v>
      </c>
      <c r="K45" s="594">
        <v>301.93</v>
      </c>
      <c r="L45" s="595">
        <v>5.1456709640123673E-2</v>
      </c>
      <c r="M45" s="594">
        <v>321.87700000000007</v>
      </c>
      <c r="N45" s="595">
        <v>6.6064981949458881E-2</v>
      </c>
      <c r="O45" s="594">
        <f>+[14]S2007!J15-[14]S2007!C15-[14]S2007!I15</f>
        <v>297.17700000000002</v>
      </c>
      <c r="P45" s="595">
        <f t="shared" si="2"/>
        <v>-7.6737387262836548E-2</v>
      </c>
      <c r="Q45" s="594">
        <f>+[15]S2008!J15-[15]S2008!C15-[15]S2008!I15</f>
        <v>304.62099999999998</v>
      </c>
      <c r="R45" s="595">
        <f t="shared" si="3"/>
        <v>2.5049044845327731E-2</v>
      </c>
      <c r="S45" s="594">
        <v>305.38799999999986</v>
      </c>
      <c r="T45" s="595">
        <v>2.517882877411217E-3</v>
      </c>
      <c r="U45" s="594">
        <v>309.19499999999994</v>
      </c>
      <c r="V45" s="595">
        <v>1.2466108687964409E-2</v>
      </c>
      <c r="W45" s="596">
        <v>115.62741958189621</v>
      </c>
      <c r="X45" s="596">
        <v>127.09447807418877</v>
      </c>
      <c r="Y45" s="596">
        <v>126.325930879144</v>
      </c>
      <c r="Z45" s="596">
        <v>132.82624762441046</v>
      </c>
      <c r="AA45" s="596">
        <v>141.60141127613147</v>
      </c>
      <c r="AB45" s="594">
        <v>318.74900000000014</v>
      </c>
      <c r="AC45" s="595">
        <v>3.0899594107279233E-2</v>
      </c>
      <c r="AD45" s="594">
        <v>318.02100000000002</v>
      </c>
      <c r="AE45" s="595">
        <v>-2.2839287338944497E-3</v>
      </c>
      <c r="AF45" s="596">
        <v>130.73528894207078</v>
      </c>
      <c r="AG45" s="596">
        <v>134.01008305764759</v>
      </c>
      <c r="AH45" s="596">
        <v>134.34750475117889</v>
      </c>
      <c r="AI45" s="596">
        <v>136.02229534736392</v>
      </c>
      <c r="AJ45" s="596">
        <v>140.22532906313791</v>
      </c>
      <c r="AK45" s="596">
        <v>139.90506440487081</v>
      </c>
    </row>
    <row r="46" spans="1:40" x14ac:dyDescent="0.25">
      <c r="A46" s="592" t="s">
        <v>58</v>
      </c>
      <c r="B46" s="593">
        <v>148.19575782303087</v>
      </c>
      <c r="C46" s="594">
        <v>198.65799999999996</v>
      </c>
      <c r="D46" s="595">
        <v>0.34051070636737774</v>
      </c>
      <c r="E46" s="594">
        <v>219.995</v>
      </c>
      <c r="F46" s="595">
        <v>0.10740569219462591</v>
      </c>
      <c r="G46" s="594">
        <v>221.82499999999999</v>
      </c>
      <c r="H46" s="595">
        <v>8.3183708720654618E-3</v>
      </c>
      <c r="I46" s="594">
        <v>231.72699999999992</v>
      </c>
      <c r="J46" s="595">
        <v>4.463879184041443E-2</v>
      </c>
      <c r="K46" s="594">
        <v>249.30300000000003</v>
      </c>
      <c r="L46" s="595">
        <v>7.5847872712286935E-2</v>
      </c>
      <c r="M46" s="594">
        <v>254.67199999999991</v>
      </c>
      <c r="N46" s="595">
        <v>2.153604248645177E-2</v>
      </c>
      <c r="O46" s="594">
        <f>+[14]S2007!J16-[14]S2007!C16-[14]S2007!I16</f>
        <v>273.02499999999998</v>
      </c>
      <c r="P46" s="595">
        <f t="shared" si="2"/>
        <v>7.2065244706917414E-2</v>
      </c>
      <c r="Q46" s="594">
        <f>+[15]S2008!J16-[15]S2008!C16-[15]S2008!I16</f>
        <v>280.97200000000004</v>
      </c>
      <c r="R46" s="595">
        <f t="shared" si="3"/>
        <v>2.9107224613130887E-2</v>
      </c>
      <c r="S46" s="594">
        <v>301.46199999999999</v>
      </c>
      <c r="T46" s="595">
        <v>7.2925416055692208E-2</v>
      </c>
      <c r="U46" s="594">
        <v>312.84600000000012</v>
      </c>
      <c r="V46" s="595">
        <v>3.7762636750237603E-2</v>
      </c>
      <c r="W46" s="596">
        <v>110.74056921946261</v>
      </c>
      <c r="X46" s="596">
        <v>111.66175034481373</v>
      </c>
      <c r="Y46" s="596">
        <v>116.64619597499218</v>
      </c>
      <c r="Z46" s="596">
        <v>125.49356179967586</v>
      </c>
      <c r="AA46" s="596">
        <v>128.19619647836984</v>
      </c>
      <c r="AB46" s="594">
        <v>340.84900000000027</v>
      </c>
      <c r="AC46" s="595">
        <v>8.9510493981064629E-2</v>
      </c>
      <c r="AD46" s="594">
        <v>332.80899999999997</v>
      </c>
      <c r="AE46" s="595">
        <v>-2.3588157805950138E-2</v>
      </c>
      <c r="AF46" s="596">
        <v>137.43468674807963</v>
      </c>
      <c r="AG46" s="596">
        <v>141.43502904489128</v>
      </c>
      <c r="AH46" s="596">
        <v>151.74923738283888</v>
      </c>
      <c r="AI46" s="596">
        <v>157.47968871125261</v>
      </c>
      <c r="AJ46" s="596">
        <v>171.5757734397811</v>
      </c>
      <c r="AK46" s="596">
        <v>167.52861702020562</v>
      </c>
    </row>
    <row r="47" spans="1:40" x14ac:dyDescent="0.25">
      <c r="A47" s="592" t="s">
        <v>59</v>
      </c>
      <c r="B47" s="593">
        <v>1607.2732693271082</v>
      </c>
      <c r="C47" s="594">
        <v>1726.9029999999998</v>
      </c>
      <c r="D47" s="595">
        <v>7.4430237194808249E-2</v>
      </c>
      <c r="E47" s="594">
        <v>1853.8389999999999</v>
      </c>
      <c r="F47" s="595">
        <v>7.3504997095957425E-2</v>
      </c>
      <c r="G47" s="594">
        <v>1983.7810000000002</v>
      </c>
      <c r="H47" s="595">
        <v>7.0093465505904368E-2</v>
      </c>
      <c r="I47" s="594">
        <v>2130.84</v>
      </c>
      <c r="J47" s="595">
        <v>7.4130662608422757E-2</v>
      </c>
      <c r="K47" s="594">
        <v>2380.116</v>
      </c>
      <c r="L47" s="595">
        <v>0.1169848510446586</v>
      </c>
      <c r="M47" s="594">
        <v>2442.8150000000001</v>
      </c>
      <c r="N47" s="595">
        <v>2.6342833710625707E-2</v>
      </c>
      <c r="O47" s="594">
        <f>+[14]S2007!J17-[14]S2007!C17-[14]S2007!I17</f>
        <v>2801.8309999999992</v>
      </c>
      <c r="P47" s="595">
        <f t="shared" si="2"/>
        <v>0.1469681494505311</v>
      </c>
      <c r="Q47" s="594">
        <f>+[15]S2008!J17-[15]S2008!C17-[15]S2008!I17</f>
        <v>2782.8390000000004</v>
      </c>
      <c r="R47" s="595">
        <f t="shared" si="3"/>
        <v>-6.7784245373824579E-3</v>
      </c>
      <c r="S47" s="594">
        <v>2858.6</v>
      </c>
      <c r="T47" s="595">
        <v>2.7224356134149155E-2</v>
      </c>
      <c r="U47" s="594">
        <v>2946.4939999999997</v>
      </c>
      <c r="V47" s="595">
        <v>3.0747218918351565E-2</v>
      </c>
      <c r="W47" s="596">
        <v>107.35049970959574</v>
      </c>
      <c r="X47" s="596">
        <v>114.87506825803189</v>
      </c>
      <c r="Y47" s="596">
        <v>123.3908331851876</v>
      </c>
      <c r="Z47" s="596">
        <v>137.82569142563307</v>
      </c>
      <c r="AA47" s="596">
        <v>141.45641069591056</v>
      </c>
      <c r="AB47" s="594">
        <v>3045.8030000000008</v>
      </c>
      <c r="AC47" s="595">
        <v>3.3704124291446418E-2</v>
      </c>
      <c r="AD47" s="594">
        <v>3104.9869999999983</v>
      </c>
      <c r="AE47" s="595">
        <v>1.9431328946749822E-2</v>
      </c>
      <c r="AF47" s="596">
        <v>162.24599760380283</v>
      </c>
      <c r="AG47" s="596">
        <v>161.14622535255313</v>
      </c>
      <c r="AH47" s="596">
        <v>165.53332758122491</v>
      </c>
      <c r="AI47" s="596">
        <v>170.62301704264803</v>
      </c>
      <c r="AJ47" s="596">
        <v>176.37371641603502</v>
      </c>
      <c r="AK47" s="596">
        <v>179.80089211727574</v>
      </c>
    </row>
    <row r="48" spans="1:40" x14ac:dyDescent="0.25">
      <c r="A48" s="592" t="s">
        <v>60</v>
      </c>
      <c r="B48" s="593">
        <v>355.8834884597706</v>
      </c>
      <c r="C48" s="594">
        <v>460.34300000000002</v>
      </c>
      <c r="D48" s="595">
        <v>0.29352165786707357</v>
      </c>
      <c r="E48" s="594">
        <v>480.46800000000002</v>
      </c>
      <c r="F48" s="595">
        <v>4.3717402024142864E-2</v>
      </c>
      <c r="G48" s="594">
        <v>532.17699999999979</v>
      </c>
      <c r="H48" s="595">
        <v>0.10762215173539086</v>
      </c>
      <c r="I48" s="594">
        <v>624.15499999999997</v>
      </c>
      <c r="J48" s="595">
        <v>0.17283347457706802</v>
      </c>
      <c r="K48" s="594">
        <v>681.0379999999999</v>
      </c>
      <c r="L48" s="595">
        <v>9.1136015893487674E-2</v>
      </c>
      <c r="M48" s="594">
        <v>677.60799999999995</v>
      </c>
      <c r="N48" s="595">
        <v>-5.0364296852744642E-3</v>
      </c>
      <c r="O48" s="594">
        <f>+[14]S2007!J18-[14]S2007!C18-[14]S2007!I18</f>
        <v>782.19299999999998</v>
      </c>
      <c r="P48" s="595">
        <f t="shared" si="2"/>
        <v>0.1543443997119279</v>
      </c>
      <c r="Q48" s="594">
        <f>+[15]S2008!J18-[15]S2008!C18-[15]S2008!I18</f>
        <v>870.49700000000007</v>
      </c>
      <c r="R48" s="595">
        <f t="shared" si="3"/>
        <v>0.11289285380973761</v>
      </c>
      <c r="S48" s="594">
        <v>901.06499999999971</v>
      </c>
      <c r="T48" s="595">
        <v>3.5115571908920583E-2</v>
      </c>
      <c r="U48" s="594">
        <v>897.85500000000013</v>
      </c>
      <c r="V48" s="595">
        <v>-3.5624510995317569E-3</v>
      </c>
      <c r="W48" s="596">
        <v>104.37174020241429</v>
      </c>
      <c r="X48" s="596">
        <v>115.60445146336531</v>
      </c>
      <c r="Y48" s="596">
        <v>135.58477048635473</v>
      </c>
      <c r="Z48" s="596">
        <v>147.94142628431405</v>
      </c>
      <c r="AA48" s="596">
        <v>147.1963296932939</v>
      </c>
      <c r="AB48" s="594">
        <v>959.05300000000011</v>
      </c>
      <c r="AC48" s="595">
        <v>6.8160226317166991E-2</v>
      </c>
      <c r="AD48" s="594">
        <v>991.21300000000031</v>
      </c>
      <c r="AE48" s="595">
        <v>3.3533078985207486E-2</v>
      </c>
      <c r="AF48" s="596">
        <v>169.91525883960438</v>
      </c>
      <c r="AG48" s="596">
        <v>189.09747731582758</v>
      </c>
      <c r="AH48" s="596">
        <v>195.73774337830696</v>
      </c>
      <c r="AI48" s="596">
        <v>195.04043723918906</v>
      </c>
      <c r="AJ48" s="596">
        <v>208.3344375824114</v>
      </c>
      <c r="AK48" s="596">
        <v>215.32053273320116</v>
      </c>
    </row>
    <row r="49" spans="1:37" x14ac:dyDescent="0.25">
      <c r="A49" s="592" t="s">
        <v>61</v>
      </c>
      <c r="B49" s="593">
        <v>518.65390673821321</v>
      </c>
      <c r="C49" s="594">
        <v>579.63600000000031</v>
      </c>
      <c r="D49" s="595">
        <v>0.11757762251382668</v>
      </c>
      <c r="E49" s="594">
        <v>609.09699999999998</v>
      </c>
      <c r="F49" s="595">
        <v>5.0826725738221327E-2</v>
      </c>
      <c r="G49" s="594">
        <v>655.32000000000005</v>
      </c>
      <c r="H49" s="595">
        <v>7.5887748585200837E-2</v>
      </c>
      <c r="I49" s="594">
        <v>900.54900000000032</v>
      </c>
      <c r="J49" s="595">
        <v>0.37421259842519722</v>
      </c>
      <c r="K49" s="594">
        <v>856.84199999999998</v>
      </c>
      <c r="L49" s="595">
        <v>-4.8533727759400451E-2</v>
      </c>
      <c r="M49" s="594">
        <v>909.49799999999948</v>
      </c>
      <c r="N49" s="595">
        <v>6.1453570203140712E-2</v>
      </c>
      <c r="O49" s="594">
        <f>+[14]S2007!J19-[14]S2007!C19-[14]S2007!I19</f>
        <v>1007.0430000000001</v>
      </c>
      <c r="P49" s="595">
        <f t="shared" si="2"/>
        <v>0.10725147279048519</v>
      </c>
      <c r="Q49" s="594">
        <f>+[15]S2008!J19-[15]S2008!C19-[15]S2008!I19</f>
        <v>1038.8439999999996</v>
      </c>
      <c r="R49" s="595">
        <f t="shared" si="3"/>
        <v>3.1578591976707523E-2</v>
      </c>
      <c r="S49" s="594">
        <v>1085.1489999999997</v>
      </c>
      <c r="T49" s="595">
        <v>4.4573583714205486E-2</v>
      </c>
      <c r="U49" s="594">
        <v>1065.3589999999995</v>
      </c>
      <c r="V49" s="595">
        <v>-1.8237126883036522E-2</v>
      </c>
      <c r="W49" s="596">
        <v>105.08267257382214</v>
      </c>
      <c r="X49" s="596">
        <v>113.05716001076533</v>
      </c>
      <c r="Y49" s="596">
        <v>155.36457362896712</v>
      </c>
      <c r="Z49" s="596">
        <v>147.8241517090035</v>
      </c>
      <c r="AA49" s="596">
        <v>156.90847359377247</v>
      </c>
      <c r="AB49" s="594">
        <v>1068.482</v>
      </c>
      <c r="AC49" s="595">
        <v>2.9314062208143019E-3</v>
      </c>
      <c r="AD49" s="594">
        <v>1027.0920000000006</v>
      </c>
      <c r="AE49" s="595">
        <v>-3.8737199129231396E-2</v>
      </c>
      <c r="AF49" s="596">
        <v>173.73713848001154</v>
      </c>
      <c r="AG49" s="596">
        <v>179.22351268727255</v>
      </c>
      <c r="AH49" s="596">
        <v>187.21214693359263</v>
      </c>
      <c r="AI49" s="596">
        <v>183.79793525591904</v>
      </c>
      <c r="AJ49" s="596">
        <v>184.33672166670107</v>
      </c>
      <c r="AK49" s="596">
        <v>177.19603337266835</v>
      </c>
    </row>
    <row r="50" spans="1:37" x14ac:dyDescent="0.25">
      <c r="A50" s="592" t="s">
        <v>62</v>
      </c>
      <c r="B50" s="593">
        <v>1483.3270437490639</v>
      </c>
      <c r="C50" s="594">
        <v>1557.9569999999997</v>
      </c>
      <c r="D50" s="595">
        <v>5.0312543390505969E-2</v>
      </c>
      <c r="E50" s="594">
        <v>1716.9940000000001</v>
      </c>
      <c r="F50" s="595">
        <v>0.10208048104023444</v>
      </c>
      <c r="G50" s="594">
        <v>1890.3579999999999</v>
      </c>
      <c r="H50" s="595">
        <v>0.10096948504188122</v>
      </c>
      <c r="I50" s="594">
        <v>2091.0300000000002</v>
      </c>
      <c r="J50" s="595">
        <v>0.10615555360413202</v>
      </c>
      <c r="K50" s="594">
        <v>2338.4740000000011</v>
      </c>
      <c r="L50" s="595">
        <v>0.11833593970435688</v>
      </c>
      <c r="M50" s="594">
        <v>2369.2270000000008</v>
      </c>
      <c r="N50" s="595">
        <v>1.3150883867000312E-2</v>
      </c>
      <c r="O50" s="594">
        <f>+[14]S2007!J20-[14]S2007!C20-[14]S2007!I20</f>
        <v>2595.7130000000002</v>
      </c>
      <c r="P50" s="595">
        <f t="shared" si="2"/>
        <v>9.5594892342523261E-2</v>
      </c>
      <c r="Q50" s="594">
        <f>+[15]S2008!J20-[15]S2008!C20-[15]S2008!I20</f>
        <v>2684.7259999999992</v>
      </c>
      <c r="R50" s="595">
        <f t="shared" si="3"/>
        <v>3.4292311977479409E-2</v>
      </c>
      <c r="S50" s="594">
        <v>2790.9929999999986</v>
      </c>
      <c r="T50" s="595">
        <v>3.9582065357879871E-2</v>
      </c>
      <c r="U50" s="594">
        <v>2846.1859999999988</v>
      </c>
      <c r="V50" s="595">
        <v>1.9775398935074448E-2</v>
      </c>
      <c r="W50" s="596">
        <v>110.20804810402345</v>
      </c>
      <c r="X50" s="596">
        <v>121.33569796855757</v>
      </c>
      <c r="Y50" s="596">
        <v>134.21615615835358</v>
      </c>
      <c r="Z50" s="596">
        <v>150.09875112085902</v>
      </c>
      <c r="AA50" s="596">
        <v>152.07268236543121</v>
      </c>
      <c r="AB50" s="594">
        <v>2908.3600000000006</v>
      </c>
      <c r="AC50" s="595">
        <v>2.1844672133164111E-2</v>
      </c>
      <c r="AD50" s="594">
        <v>3020.0510000000008</v>
      </c>
      <c r="AE50" s="595">
        <v>3.8403430111815677E-2</v>
      </c>
      <c r="AF50" s="596">
        <v>166.61005406439335</v>
      </c>
      <c r="AG50" s="596">
        <v>172.32349801695426</v>
      </c>
      <c r="AH50" s="596">
        <v>179.14441797815982</v>
      </c>
      <c r="AI50" s="596">
        <v>182.68707031066964</v>
      </c>
      <c r="AJ50" s="596">
        <v>186.67780946457452</v>
      </c>
      <c r="AK50" s="596">
        <v>193.84687767377415</v>
      </c>
    </row>
    <row r="51" spans="1:37" x14ac:dyDescent="0.25">
      <c r="A51" s="592" t="s">
        <v>63</v>
      </c>
      <c r="B51" s="593">
        <v>1129.0530809236316</v>
      </c>
      <c r="C51" s="594">
        <v>1390.9059999999995</v>
      </c>
      <c r="D51" s="595">
        <v>0.23192259380945748</v>
      </c>
      <c r="E51" s="594">
        <v>1518.165</v>
      </c>
      <c r="F51" s="595">
        <v>9.1493602011926578E-2</v>
      </c>
      <c r="G51" s="594">
        <v>1672.58</v>
      </c>
      <c r="H51" s="595">
        <v>0.10171160578724971</v>
      </c>
      <c r="I51" s="594">
        <v>1889.7619999999999</v>
      </c>
      <c r="J51" s="595">
        <v>0.12984849753076072</v>
      </c>
      <c r="K51" s="594">
        <v>2131.1950000000002</v>
      </c>
      <c r="L51" s="595">
        <v>0.12775841613917532</v>
      </c>
      <c r="M51" s="594">
        <v>2215.0409999999997</v>
      </c>
      <c r="N51" s="595">
        <v>3.9342246955346431E-2</v>
      </c>
      <c r="O51" s="594">
        <f>+[14]S2007!J21-[14]S2007!C21-[14]S2007!I21</f>
        <v>2424.2690000000002</v>
      </c>
      <c r="P51" s="595">
        <f t="shared" si="2"/>
        <v>9.445784524981729E-2</v>
      </c>
      <c r="Q51" s="594">
        <f>+[15]S2008!J21-[15]S2008!C21-[15]S2008!I21</f>
        <v>2532.3270000000002</v>
      </c>
      <c r="R51" s="595">
        <f t="shared" si="3"/>
        <v>4.4573436363703853E-2</v>
      </c>
      <c r="S51" s="594">
        <v>2678.3399999999997</v>
      </c>
      <c r="T51" s="595">
        <v>5.7659615049714924E-2</v>
      </c>
      <c r="U51" s="594">
        <v>2666.5769999999998</v>
      </c>
      <c r="V51" s="595">
        <v>-4.3918994601133245E-3</v>
      </c>
      <c r="W51" s="596">
        <v>109.14936020119264</v>
      </c>
      <c r="X51" s="596">
        <v>120.25111689790687</v>
      </c>
      <c r="Y51" s="596">
        <v>135.86554375349596</v>
      </c>
      <c r="Z51" s="596">
        <v>153.22351043133042</v>
      </c>
      <c r="AA51" s="596">
        <v>159.25166761808492</v>
      </c>
      <c r="AB51" s="594">
        <v>2721.5219999999995</v>
      </c>
      <c r="AC51" s="595">
        <v>2.0605067845406194E-2</v>
      </c>
      <c r="AD51" s="594">
        <v>2708.4240000000004</v>
      </c>
      <c r="AE51" s="595">
        <v>-4.8127481607714538E-3</v>
      </c>
      <c r="AF51" s="596">
        <v>174.29423699372933</v>
      </c>
      <c r="AG51" s="596">
        <v>182.06313007492966</v>
      </c>
      <c r="AH51" s="596">
        <v>192.56082006979628</v>
      </c>
      <c r="AI51" s="596">
        <v>191.71511230809276</v>
      </c>
      <c r="AJ51" s="596">
        <v>195.66541520419068</v>
      </c>
      <c r="AK51" s="596">
        <v>194.72372683704015</v>
      </c>
    </row>
    <row r="52" spans="1:37" x14ac:dyDescent="0.25">
      <c r="A52" s="592" t="s">
        <v>64</v>
      </c>
      <c r="B52" s="593">
        <v>275.97180434546834</v>
      </c>
      <c r="C52" s="594">
        <v>319.21499999999997</v>
      </c>
      <c r="D52" s="595">
        <v>0.15669425272300164</v>
      </c>
      <c r="E52" s="594">
        <v>363.67599999999993</v>
      </c>
      <c r="F52" s="595">
        <v>0.13928230189684077</v>
      </c>
      <c r="G52" s="594">
        <v>444.07499999999999</v>
      </c>
      <c r="H52" s="595">
        <v>0.2210731530263205</v>
      </c>
      <c r="I52" s="594">
        <v>447.30199999999996</v>
      </c>
      <c r="J52" s="595">
        <v>7.2667905196192499E-3</v>
      </c>
      <c r="K52" s="594">
        <v>495.43200000000002</v>
      </c>
      <c r="L52" s="595">
        <v>0.10760068141881783</v>
      </c>
      <c r="M52" s="594">
        <v>509.14</v>
      </c>
      <c r="N52" s="595">
        <v>2.7668781992281191E-2</v>
      </c>
      <c r="O52" s="594">
        <f>+[14]S2007!J22-[14]S2007!C22-[14]S2007!I22</f>
        <v>547.49800000000005</v>
      </c>
      <c r="P52" s="595">
        <f t="shared" si="2"/>
        <v>7.5338806615076526E-2</v>
      </c>
      <c r="Q52" s="594">
        <f>+[15]S2008!J22-[15]S2008!C22-[15]S2008!I22</f>
        <v>557.24099999999999</v>
      </c>
      <c r="R52" s="595">
        <f t="shared" si="3"/>
        <v>1.779549879634252E-2</v>
      </c>
      <c r="S52" s="594">
        <v>605.35999999999967</v>
      </c>
      <c r="T52" s="595">
        <v>8.6352224620944412E-2</v>
      </c>
      <c r="U52" s="594">
        <v>597.22700000000032</v>
      </c>
      <c r="V52" s="595">
        <v>-1.3434980837847497E-2</v>
      </c>
      <c r="W52" s="596">
        <v>113.92823018968406</v>
      </c>
      <c r="X52" s="596">
        <v>139.11470325642591</v>
      </c>
      <c r="Y52" s="596">
        <v>140.12562066318938</v>
      </c>
      <c r="Z52" s="596">
        <v>155.20323293078334</v>
      </c>
      <c r="AA52" s="596">
        <v>159.49751734724248</v>
      </c>
      <c r="AB52" s="594">
        <v>621.70000000000016</v>
      </c>
      <c r="AC52" s="595">
        <v>4.0977718689878102E-2</v>
      </c>
      <c r="AD52" s="594">
        <v>619.84199999999998</v>
      </c>
      <c r="AE52" s="595">
        <v>-2.9885797008206115E-3</v>
      </c>
      <c r="AF52" s="596">
        <v>171.51386996225119</v>
      </c>
      <c r="AG52" s="596">
        <v>174.56604482872046</v>
      </c>
      <c r="AH52" s="596">
        <v>189.64021114296</v>
      </c>
      <c r="AI52" s="596">
        <v>187.09239854016897</v>
      </c>
      <c r="AJ52" s="596">
        <v>194.75901821656259</v>
      </c>
      <c r="AK52" s="596">
        <v>194.17696536816879</v>
      </c>
    </row>
    <row r="53" spans="1:37" x14ac:dyDescent="0.25">
      <c r="A53" s="592" t="s">
        <v>65</v>
      </c>
      <c r="B53" s="593">
        <v>476.50976351438595</v>
      </c>
      <c r="C53" s="594">
        <v>556.20500000000004</v>
      </c>
      <c r="D53" s="595">
        <v>0.16724785636676223</v>
      </c>
      <c r="E53" s="594">
        <v>595.39400000000035</v>
      </c>
      <c r="F53" s="595">
        <v>7.0457834791130158E-2</v>
      </c>
      <c r="G53" s="594">
        <v>613.00300000000004</v>
      </c>
      <c r="H53" s="595">
        <v>2.9575373618141408E-2</v>
      </c>
      <c r="I53" s="594">
        <v>731.72500000000002</v>
      </c>
      <c r="J53" s="595">
        <v>0.19367278789826473</v>
      </c>
      <c r="K53" s="594">
        <v>773.46099999999967</v>
      </c>
      <c r="L53" s="595">
        <v>5.7037821585977859E-2</v>
      </c>
      <c r="M53" s="594">
        <v>784.72599999999989</v>
      </c>
      <c r="N53" s="595">
        <v>1.4564405962291853E-2</v>
      </c>
      <c r="O53" s="594">
        <f>+[14]S2007!J23-[14]S2007!C23-[14]S2007!I23</f>
        <v>843.10400000000027</v>
      </c>
      <c r="P53" s="595">
        <f t="shared" si="2"/>
        <v>7.439284540081556E-2</v>
      </c>
      <c r="Q53" s="594">
        <f>+[15]S2008!J23-[15]S2008!C23-[15]S2008!I23</f>
        <v>929.16800000000012</v>
      </c>
      <c r="R53" s="595">
        <f t="shared" si="3"/>
        <v>0.10207993319922551</v>
      </c>
      <c r="S53" s="594">
        <v>960.63300000000015</v>
      </c>
      <c r="T53" s="595">
        <v>3.3863628536497201E-2</v>
      </c>
      <c r="U53" s="594">
        <v>997.09</v>
      </c>
      <c r="V53" s="595">
        <v>3.7951017714361129E-2</v>
      </c>
      <c r="W53" s="596">
        <v>107.04578347911297</v>
      </c>
      <c r="X53" s="596">
        <v>110.21170251975441</v>
      </c>
      <c r="Y53" s="596">
        <v>131.55671020576946</v>
      </c>
      <c r="Z53" s="596">
        <v>139.06041837092431</v>
      </c>
      <c r="AA53" s="596">
        <v>141.08575075736462</v>
      </c>
      <c r="AB53" s="594">
        <v>974.89999999999986</v>
      </c>
      <c r="AC53" s="595">
        <v>-2.2254761355544803E-2</v>
      </c>
      <c r="AD53" s="594">
        <v>969.03999999999985</v>
      </c>
      <c r="AE53" s="595">
        <v>-6.0108729100420708E-3</v>
      </c>
      <c r="AF53" s="596">
        <v>151.58152120171525</v>
      </c>
      <c r="AG53" s="596">
        <v>167.0549527602233</v>
      </c>
      <c r="AH53" s="596">
        <v>172.71203962567759</v>
      </c>
      <c r="AI53" s="596">
        <v>179.26663730099511</v>
      </c>
      <c r="AJ53" s="596">
        <v>175.27710106885047</v>
      </c>
      <c r="AK53" s="596">
        <v>174.22353269028503</v>
      </c>
    </row>
    <row r="54" spans="1:37" x14ac:dyDescent="0.25">
      <c r="A54" s="592" t="s">
        <v>66</v>
      </c>
      <c r="B54" s="593">
        <v>1074.0795446915977</v>
      </c>
      <c r="C54" s="594">
        <v>1222.2029999999997</v>
      </c>
      <c r="D54" s="595">
        <v>0.13790734218938414</v>
      </c>
      <c r="E54" s="594">
        <v>1412.9829999999999</v>
      </c>
      <c r="F54" s="595">
        <v>0.15609518222422972</v>
      </c>
      <c r="G54" s="594">
        <v>1701.5160000000001</v>
      </c>
      <c r="H54" s="595">
        <v>0.2042013244320704</v>
      </c>
      <c r="I54" s="594">
        <v>1920.7429999999999</v>
      </c>
      <c r="J54" s="595">
        <v>0.12884216193088976</v>
      </c>
      <c r="K54" s="594">
        <v>2731.63</v>
      </c>
      <c r="L54" s="595">
        <v>0.42217360677612836</v>
      </c>
      <c r="M54" s="594">
        <v>2807.2150000000001</v>
      </c>
      <c r="N54" s="595">
        <v>2.7670292096659905E-2</v>
      </c>
      <c r="O54" s="594">
        <f>+[14]S2007!J24-[14]S2007!C24-[14]S2007!I24</f>
        <v>3366.002</v>
      </c>
      <c r="P54" s="595">
        <f t="shared" si="2"/>
        <v>0.19905386655457447</v>
      </c>
      <c r="Q54" s="594">
        <f>+[15]S2008!J24-[15]S2008!C24-[15]S2008!I24</f>
        <v>3166.2909999999997</v>
      </c>
      <c r="R54" s="595">
        <f t="shared" si="3"/>
        <v>-5.9331812637069214E-2</v>
      </c>
      <c r="S54" s="594">
        <v>3555.3530000000001</v>
      </c>
      <c r="T54" s="595">
        <v>0.12287626121540957</v>
      </c>
      <c r="U54" s="594">
        <v>3516.4000000000019</v>
      </c>
      <c r="V54" s="595">
        <v>-1.0956155408477908E-2</v>
      </c>
      <c r="W54" s="596">
        <v>115.60951822242298</v>
      </c>
      <c r="X54" s="596">
        <v>139.21713496039533</v>
      </c>
      <c r="Y54" s="596">
        <v>157.15417160651711</v>
      </c>
      <c r="Z54" s="596">
        <v>223.50051505355498</v>
      </c>
      <c r="AA54" s="596">
        <v>229.68483958884087</v>
      </c>
      <c r="AB54" s="594">
        <v>3593.9630000000002</v>
      </c>
      <c r="AC54" s="595">
        <v>2.2057501990671777E-2</v>
      </c>
      <c r="AD54" s="594">
        <v>3709.8709999999996</v>
      </c>
      <c r="AE54" s="595">
        <v>3.2250749381671273E-2</v>
      </c>
      <c r="AF54" s="596">
        <v>275.40449499796682</v>
      </c>
      <c r="AG54" s="596">
        <v>259.06424710134081</v>
      </c>
      <c r="AH54" s="596">
        <v>290.89709319973861</v>
      </c>
      <c r="AI54" s="596">
        <v>287.70997943876773</v>
      </c>
      <c r="AJ54" s="596">
        <v>294.05614288297448</v>
      </c>
      <c r="AK54" s="596">
        <v>303.53967385123423</v>
      </c>
    </row>
    <row r="55" spans="1:37" x14ac:dyDescent="0.25">
      <c r="A55" s="592" t="s">
        <v>67</v>
      </c>
      <c r="B55" s="593">
        <v>376.39430451331685</v>
      </c>
      <c r="C55" s="594">
        <v>393.27700000000004</v>
      </c>
      <c r="D55" s="595">
        <v>4.4853748540410972E-2</v>
      </c>
      <c r="E55" s="594">
        <v>439.47300000000013</v>
      </c>
      <c r="F55" s="595">
        <v>0.11746428090124791</v>
      </c>
      <c r="G55" s="594">
        <v>474.97900000000016</v>
      </c>
      <c r="H55" s="595">
        <v>8.0792221592680361E-2</v>
      </c>
      <c r="I55" s="594">
        <v>516.83699999999988</v>
      </c>
      <c r="J55" s="595">
        <v>8.8126001360059505E-2</v>
      </c>
      <c r="K55" s="594">
        <v>660.34</v>
      </c>
      <c r="L55" s="595">
        <v>0.27765620495436705</v>
      </c>
      <c r="M55" s="594">
        <v>635.96899999999982</v>
      </c>
      <c r="N55" s="595">
        <v>-3.6906745010146604E-2</v>
      </c>
      <c r="O55" s="594">
        <f>+[14]S2007!J25-[14]S2007!C25-[14]S2007!I25</f>
        <v>720.8850000000001</v>
      </c>
      <c r="P55" s="595">
        <f t="shared" si="2"/>
        <v>0.13352223142951986</v>
      </c>
      <c r="Q55" s="594">
        <f>+[15]S2008!J25-[15]S2008!C25-[15]S2008!I25</f>
        <v>774.48399999999992</v>
      </c>
      <c r="R55" s="595">
        <f t="shared" si="3"/>
        <v>7.4351664967366241E-2</v>
      </c>
      <c r="S55" s="594">
        <v>797.28700000000015</v>
      </c>
      <c r="T55" s="595">
        <v>2.9442829031975131E-2</v>
      </c>
      <c r="U55" s="594">
        <v>790.22599999999989</v>
      </c>
      <c r="V55" s="595">
        <v>-8.8562838726835656E-3</v>
      </c>
      <c r="W55" s="596">
        <v>111.74642809012479</v>
      </c>
      <c r="X55" s="596">
        <v>120.77467027057267</v>
      </c>
      <c r="Y55" s="596">
        <v>131.41805902709791</v>
      </c>
      <c r="Z55" s="596">
        <v>167.90709855903089</v>
      </c>
      <c r="AA55" s="596">
        <v>161.71019408711919</v>
      </c>
      <c r="AB55" s="594">
        <v>799.36300000000006</v>
      </c>
      <c r="AC55" s="595">
        <v>1.1562515027346825E-2</v>
      </c>
      <c r="AD55" s="594">
        <v>832.76</v>
      </c>
      <c r="AE55" s="595">
        <v>4.1779516940363678E-2</v>
      </c>
      <c r="AF55" s="596">
        <v>183.30210004653208</v>
      </c>
      <c r="AG55" s="596">
        <v>196.9309163770065</v>
      </c>
      <c r="AH55" s="596">
        <v>202.7291196790049</v>
      </c>
      <c r="AI55" s="596">
        <v>200.93369304586838</v>
      </c>
      <c r="AJ55" s="596">
        <v>203.25699189121156</v>
      </c>
      <c r="AK55" s="596">
        <v>211.74897082717774</v>
      </c>
    </row>
    <row r="56" spans="1:37" x14ac:dyDescent="0.25">
      <c r="A56" s="592" t="s">
        <v>68</v>
      </c>
      <c r="B56" s="593">
        <v>93.725048676062741</v>
      </c>
      <c r="C56" s="594">
        <v>99.48</v>
      </c>
      <c r="D56" s="595">
        <v>6.1402489571681283E-2</v>
      </c>
      <c r="E56" s="594">
        <v>104.51200000000003</v>
      </c>
      <c r="F56" s="595">
        <v>5.0583031765179177E-2</v>
      </c>
      <c r="G56" s="594">
        <v>123.666</v>
      </c>
      <c r="H56" s="595">
        <v>0.18327082057562732</v>
      </c>
      <c r="I56" s="594">
        <v>128.124</v>
      </c>
      <c r="J56" s="595">
        <v>3.6048711852894072E-2</v>
      </c>
      <c r="K56" s="594">
        <v>154.63900000000001</v>
      </c>
      <c r="L56" s="595">
        <v>0.20694795666697899</v>
      </c>
      <c r="M56" s="594">
        <v>147.31900000000002</v>
      </c>
      <c r="N56" s="595">
        <v>-4.7336053647527417E-2</v>
      </c>
      <c r="O56" s="594">
        <f>+[14]S2007!J26-[14]S2007!C26-[14]S2007!I26</f>
        <v>170.59899999999999</v>
      </c>
      <c r="P56" s="595">
        <f t="shared" si="2"/>
        <v>0.15802442319049118</v>
      </c>
      <c r="Q56" s="594">
        <f>+[15]S2008!J26-[15]S2008!C26-[15]S2008!I26</f>
        <v>187.73300000000006</v>
      </c>
      <c r="R56" s="595">
        <f t="shared" si="3"/>
        <v>0.10043435190124252</v>
      </c>
      <c r="S56" s="594">
        <v>198.60800000000003</v>
      </c>
      <c r="T56" s="595">
        <v>5.7928014786957902E-2</v>
      </c>
      <c r="U56" s="594">
        <v>187.39400000000006</v>
      </c>
      <c r="V56" s="595">
        <v>-5.6462982357205996E-2</v>
      </c>
      <c r="W56" s="596">
        <v>105.05830317651792</v>
      </c>
      <c r="X56" s="596">
        <v>124.31242460796139</v>
      </c>
      <c r="Y56" s="596">
        <v>128.7937273823884</v>
      </c>
      <c r="Z56" s="596">
        <v>155.44732609569763</v>
      </c>
      <c r="AA56" s="596">
        <v>148.08906312826701</v>
      </c>
      <c r="AB56" s="594">
        <v>191.53999999999994</v>
      </c>
      <c r="AC56" s="595">
        <v>2.2124507721697981E-2</v>
      </c>
      <c r="AD56" s="594">
        <v>183.87600000000003</v>
      </c>
      <c r="AE56" s="595">
        <v>-4.0012530019838698E-2</v>
      </c>
      <c r="AF56" s="596">
        <v>171.49075190993165</v>
      </c>
      <c r="AG56" s="596">
        <v>188.71431443506236</v>
      </c>
      <c r="AH56" s="596">
        <v>199.6461600321673</v>
      </c>
      <c r="AI56" s="596">
        <v>188.37354242058711</v>
      </c>
      <c r="AJ56" s="596">
        <v>192.541214314435</v>
      </c>
      <c r="AK56" s="596">
        <v>184.83715319662247</v>
      </c>
    </row>
    <row r="57" spans="1:37" x14ac:dyDescent="0.25">
      <c r="A57" s="592" t="s">
        <v>69</v>
      </c>
      <c r="B57" s="593">
        <v>1018.1963259256199</v>
      </c>
      <c r="C57" s="594">
        <v>1107.9010000000001</v>
      </c>
      <c r="D57" s="595">
        <v>8.8101549563962128E-2</v>
      </c>
      <c r="E57" s="594">
        <v>1286.768</v>
      </c>
      <c r="F57" s="595">
        <v>0.16144673576429658</v>
      </c>
      <c r="G57" s="594">
        <v>1502.2179999999994</v>
      </c>
      <c r="H57" s="595">
        <v>0.16743499993782823</v>
      </c>
      <c r="I57" s="594">
        <v>1859.5550000000001</v>
      </c>
      <c r="J57" s="595">
        <v>0.23787293189137715</v>
      </c>
      <c r="K57" s="594">
        <v>2449.6799999999998</v>
      </c>
      <c r="L57" s="595">
        <v>0.31734742989586229</v>
      </c>
      <c r="M57" s="594">
        <v>2225.1340000000005</v>
      </c>
      <c r="N57" s="595">
        <v>-9.1663400933999453E-2</v>
      </c>
      <c r="O57" s="594">
        <f>+[14]S2007!J27-[14]S2007!C27-[14]S2007!I27</f>
        <v>2501.0259999999998</v>
      </c>
      <c r="P57" s="595">
        <f t="shared" si="2"/>
        <v>0.12398893729546145</v>
      </c>
      <c r="Q57" s="594">
        <f>+[15]S2008!J27-[15]S2008!C27-[15]S2008!I27</f>
        <v>3052.3450000000007</v>
      </c>
      <c r="R57" s="595">
        <f t="shared" si="3"/>
        <v>0.22043713260078099</v>
      </c>
      <c r="S57" s="594">
        <v>2945.0269999999991</v>
      </c>
      <c r="T57" s="595">
        <v>-3.5159197272916907E-2</v>
      </c>
      <c r="U57" s="594">
        <v>2866.52</v>
      </c>
      <c r="V57" s="595">
        <v>-2.66574805596007E-2</v>
      </c>
      <c r="W57" s="596">
        <v>116.14467357642965</v>
      </c>
      <c r="X57" s="596">
        <v>135.59135698947824</v>
      </c>
      <c r="Y57" s="596">
        <v>167.84487061569581</v>
      </c>
      <c r="Z57" s="596">
        <v>221.11000892679036</v>
      </c>
      <c r="AA57" s="596">
        <v>200.84231352801379</v>
      </c>
      <c r="AB57" s="594">
        <v>2986.5519999999997</v>
      </c>
      <c r="AC57" s="595">
        <v>4.1873770285921499E-2</v>
      </c>
      <c r="AD57" s="594">
        <v>3036.2030000000018</v>
      </c>
      <c r="AE57" s="595">
        <v>1.6624857025761521E-2</v>
      </c>
      <c r="AF57" s="596">
        <v>225.74453854631412</v>
      </c>
      <c r="AG57" s="596">
        <v>275.50701732375012</v>
      </c>
      <c r="AH57" s="596">
        <v>265.82041175159145</v>
      </c>
      <c r="AI57" s="596">
        <v>258.73430929297831</v>
      </c>
      <c r="AJ57" s="596">
        <v>269.56849032539907</v>
      </c>
      <c r="AK57" s="596">
        <v>274.05002793570918</v>
      </c>
    </row>
    <row r="58" spans="1:37" x14ac:dyDescent="0.25">
      <c r="A58" s="592" t="s">
        <v>70</v>
      </c>
      <c r="B58" s="593">
        <v>932.96377416889175</v>
      </c>
      <c r="C58" s="594">
        <v>1002.4109999999995</v>
      </c>
      <c r="D58" s="595">
        <v>7.4437215842569154E-2</v>
      </c>
      <c r="E58" s="594">
        <v>1095.6570000000002</v>
      </c>
      <c r="F58" s="595">
        <v>9.3021724621937224E-2</v>
      </c>
      <c r="G58" s="594">
        <v>1283.3080000000007</v>
      </c>
      <c r="H58" s="595">
        <v>0.17126801544644035</v>
      </c>
      <c r="I58" s="594">
        <v>1369.5170000000001</v>
      </c>
      <c r="J58" s="595">
        <v>6.7177170250632995E-2</v>
      </c>
      <c r="K58" s="594">
        <v>1723.99</v>
      </c>
      <c r="L58" s="595">
        <v>0.25883066803844013</v>
      </c>
      <c r="M58" s="594">
        <v>1640.2929999999999</v>
      </c>
      <c r="N58" s="595">
        <v>-4.854842545490435E-2</v>
      </c>
      <c r="O58" s="594">
        <f>+[14]S2007!J28-[14]S2007!C28-[14]S2007!I28</f>
        <v>1924.0089999999998</v>
      </c>
      <c r="P58" s="595">
        <f t="shared" si="2"/>
        <v>0.17296665900543373</v>
      </c>
      <c r="Q58" s="594">
        <f>+[15]S2008!J28-[15]S2008!C28-[15]S2008!I28</f>
        <v>1976.3809999999994</v>
      </c>
      <c r="R58" s="595">
        <f t="shared" si="3"/>
        <v>2.72202468907368E-2</v>
      </c>
      <c r="S58" s="594">
        <v>2079.337</v>
      </c>
      <c r="T58" s="595">
        <v>5.2093194581409465E-2</v>
      </c>
      <c r="U58" s="594">
        <v>2143.65</v>
      </c>
      <c r="V58" s="595">
        <v>3.0929570339007145E-2</v>
      </c>
      <c r="W58" s="596">
        <v>109.30217246219372</v>
      </c>
      <c r="X58" s="596">
        <v>128.0221386237782</v>
      </c>
      <c r="Y58" s="596">
        <v>136.6223036259579</v>
      </c>
      <c r="Z58" s="596">
        <v>171.98434574241514</v>
      </c>
      <c r="AA58" s="596">
        <v>163.63477655372904</v>
      </c>
      <c r="AB58" s="594">
        <v>2142.7489999999998</v>
      </c>
      <c r="AC58" s="595">
        <v>-4.203111515407341E-4</v>
      </c>
      <c r="AD58" s="594">
        <v>2214.7499999999991</v>
      </c>
      <c r="AE58" s="595">
        <v>3.3602162455798279E-2</v>
      </c>
      <c r="AF58" s="596">
        <v>191.93813715132822</v>
      </c>
      <c r="AG58" s="596">
        <v>197.16274063233547</v>
      </c>
      <c r="AH58" s="596">
        <v>207.4335776442997</v>
      </c>
      <c r="AI58" s="596">
        <v>213.84940907472097</v>
      </c>
      <c r="AJ58" s="596">
        <v>213.75952578333647</v>
      </c>
      <c r="AK58" s="596">
        <v>220.94230809518251</v>
      </c>
    </row>
    <row r="59" spans="1:37" x14ac:dyDescent="0.25">
      <c r="A59" s="592" t="s">
        <v>71</v>
      </c>
      <c r="B59" s="593">
        <v>171.03296544386887</v>
      </c>
      <c r="C59" s="594">
        <v>173.148</v>
      </c>
      <c r="D59" s="595">
        <v>1.2366239167064271E-2</v>
      </c>
      <c r="E59" s="594">
        <v>184.64799999999997</v>
      </c>
      <c r="F59" s="595">
        <v>6.6417169126989459E-2</v>
      </c>
      <c r="G59" s="594">
        <v>214.04499999999999</v>
      </c>
      <c r="H59" s="595">
        <v>0.15920562367315153</v>
      </c>
      <c r="I59" s="594">
        <v>223.00399999999988</v>
      </c>
      <c r="J59" s="595">
        <v>4.1855684552312977E-2</v>
      </c>
      <c r="K59" s="594">
        <v>273.13199999999983</v>
      </c>
      <c r="L59" s="595">
        <v>0.22478520564653542</v>
      </c>
      <c r="M59" s="594">
        <v>259.38200000000001</v>
      </c>
      <c r="N59" s="595">
        <v>-5.0341959199214435E-2</v>
      </c>
      <c r="O59" s="594">
        <f>+[14]S2007!J29-[14]S2007!C29-[14]S2007!I29</f>
        <v>295.77499999999998</v>
      </c>
      <c r="P59" s="595">
        <f t="shared" si="2"/>
        <v>0.14030657485870249</v>
      </c>
      <c r="Q59" s="594">
        <f>+[15]S2008!J29-[15]S2008!C29-[15]S2008!I29</f>
        <v>308.6570000000001</v>
      </c>
      <c r="R59" s="595">
        <f t="shared" si="3"/>
        <v>4.3553376722170974E-2</v>
      </c>
      <c r="S59" s="594">
        <v>313.16399999999999</v>
      </c>
      <c r="T59" s="595">
        <v>1.4601969176140149E-2</v>
      </c>
      <c r="U59" s="594">
        <v>314.84999999999997</v>
      </c>
      <c r="V59" s="595">
        <v>5.3837605855078449E-3</v>
      </c>
      <c r="W59" s="596">
        <v>106.64171691269894</v>
      </c>
      <c r="X59" s="596">
        <v>123.61967796336081</v>
      </c>
      <c r="Y59" s="596">
        <v>128.79386420865382</v>
      </c>
      <c r="Z59" s="596">
        <v>157.744819460808</v>
      </c>
      <c r="AA59" s="596">
        <v>149.80363619562456</v>
      </c>
      <c r="AB59" s="594">
        <v>340.86500000000007</v>
      </c>
      <c r="AC59" s="595">
        <v>8.2626647609973333E-2</v>
      </c>
      <c r="AD59" s="594">
        <v>325.89499999999992</v>
      </c>
      <c r="AE59" s="595">
        <v>-4.3917680019949654E-2</v>
      </c>
      <c r="AF59" s="596">
        <v>170.82207129161179</v>
      </c>
      <c r="AG59" s="596">
        <v>178.2619493150369</v>
      </c>
      <c r="AH59" s="596">
        <v>180.86492480421373</v>
      </c>
      <c r="AI59" s="596">
        <v>181.83865825767549</v>
      </c>
      <c r="AJ59" s="596">
        <v>196.8633769954028</v>
      </c>
      <c r="AK59" s="596">
        <v>188.217594196872</v>
      </c>
    </row>
    <row r="60" spans="1:37" x14ac:dyDescent="0.25">
      <c r="A60" s="592" t="s">
        <v>72</v>
      </c>
      <c r="B60" s="593">
        <v>366.85999369922581</v>
      </c>
      <c r="C60" s="594">
        <v>410.05500000000001</v>
      </c>
      <c r="D60" s="595">
        <v>0.11774248226201514</v>
      </c>
      <c r="E60" s="594">
        <v>457.26800000000014</v>
      </c>
      <c r="F60" s="595">
        <v>0.11513821316652709</v>
      </c>
      <c r="G60" s="594">
        <v>505.99100000000016</v>
      </c>
      <c r="H60" s="595">
        <v>0.10655239378220212</v>
      </c>
      <c r="I60" s="594">
        <v>609.85599999999999</v>
      </c>
      <c r="J60" s="595">
        <v>0.20527044947439738</v>
      </c>
      <c r="K60" s="594">
        <v>567.71199999999988</v>
      </c>
      <c r="L60" s="595">
        <v>-6.910483786336466E-2</v>
      </c>
      <c r="M60" s="594">
        <v>631.64499999999998</v>
      </c>
      <c r="N60" s="595">
        <v>0.11261519925596059</v>
      </c>
      <c r="O60" s="594">
        <f>+[14]S2007!J30-[14]S2007!C30-[14]S2007!I30</f>
        <v>858.47799999999984</v>
      </c>
      <c r="P60" s="595">
        <f t="shared" si="2"/>
        <v>0.3591146925883999</v>
      </c>
      <c r="Q60" s="594">
        <f>+[15]S2008!J30-[15]S2008!C30-[15]S2008!I30</f>
        <v>795.4069999999997</v>
      </c>
      <c r="R60" s="595">
        <f t="shared" si="3"/>
        <v>-7.3468394064845163E-2</v>
      </c>
      <c r="S60" s="594">
        <v>868.06500000000005</v>
      </c>
      <c r="T60" s="595">
        <v>9.1346945651723438E-2</v>
      </c>
      <c r="U60" s="594">
        <v>889.22799999999995</v>
      </c>
      <c r="V60" s="595">
        <v>2.4379510750922911E-2</v>
      </c>
      <c r="W60" s="596">
        <v>111.51382131665268</v>
      </c>
      <c r="X60" s="596">
        <v>123.39588591774277</v>
      </c>
      <c r="Y60" s="596">
        <v>148.7254148833693</v>
      </c>
      <c r="Z60" s="596">
        <v>138.44776920169244</v>
      </c>
      <c r="AA60" s="596">
        <v>154.03909231688431</v>
      </c>
      <c r="AB60" s="594">
        <v>918.71399999999971</v>
      </c>
      <c r="AC60" s="595">
        <v>3.3159099803424727E-2</v>
      </c>
      <c r="AD60" s="594">
        <v>970.15800000000002</v>
      </c>
      <c r="AE60" s="595">
        <v>5.599566350354987E-2</v>
      </c>
      <c r="AF60" s="596">
        <v>209.35679360085837</v>
      </c>
      <c r="AG60" s="596">
        <v>193.97568618843806</v>
      </c>
      <c r="AH60" s="596">
        <v>211.69477265244907</v>
      </c>
      <c r="AI60" s="596">
        <v>216.85578763824361</v>
      </c>
      <c r="AJ60" s="596">
        <v>224.04653034349042</v>
      </c>
      <c r="AK60" s="596">
        <v>236.5921644657424</v>
      </c>
    </row>
    <row r="61" spans="1:37" x14ac:dyDescent="0.25">
      <c r="A61" s="592" t="s">
        <v>73</v>
      </c>
      <c r="B61" s="593">
        <v>780.32918962747965</v>
      </c>
      <c r="C61" s="594">
        <v>1019.9579999999996</v>
      </c>
      <c r="D61" s="595">
        <v>0.30708682125157472</v>
      </c>
      <c r="E61" s="594">
        <v>1090.8440000000001</v>
      </c>
      <c r="F61" s="595">
        <v>6.9498940152438085E-2</v>
      </c>
      <c r="G61" s="594">
        <v>1279.77</v>
      </c>
      <c r="H61" s="595">
        <v>0.17319250048586182</v>
      </c>
      <c r="I61" s="594">
        <v>1526.9690000000007</v>
      </c>
      <c r="J61" s="595">
        <v>0.19315892699469536</v>
      </c>
      <c r="K61" s="594">
        <v>1863.6610000000003</v>
      </c>
      <c r="L61" s="595">
        <v>0.22049694525560073</v>
      </c>
      <c r="M61" s="594">
        <v>1974.0290000000002</v>
      </c>
      <c r="N61" s="595">
        <v>5.9221070784869094E-2</v>
      </c>
      <c r="O61" s="594">
        <f>+[14]S2007!J31-[14]S2007!C31-[14]S2007!I31</f>
        <v>2106.8789999999995</v>
      </c>
      <c r="P61" s="595">
        <f t="shared" si="2"/>
        <v>6.7298909995749404E-2</v>
      </c>
      <c r="Q61" s="594">
        <f>+[15]S2008!J31-[15]S2008!C31-[15]S2008!I31</f>
        <v>1979.7089999999998</v>
      </c>
      <c r="R61" s="595">
        <f t="shared" si="3"/>
        <v>-6.0359422634142561E-2</v>
      </c>
      <c r="S61" s="594">
        <v>2132.9009999999998</v>
      </c>
      <c r="T61" s="595">
        <v>7.7381069642053463E-2</v>
      </c>
      <c r="U61" s="594">
        <v>2066.5839999999998</v>
      </c>
      <c r="V61" s="595">
        <v>-3.1092394818137369E-2</v>
      </c>
      <c r="W61" s="596">
        <v>106.94989401524381</v>
      </c>
      <c r="X61" s="596">
        <v>125.47281358644184</v>
      </c>
      <c r="Y61" s="596">
        <v>149.70900762580433</v>
      </c>
      <c r="Z61" s="596">
        <v>182.71938648454162</v>
      </c>
      <c r="AA61" s="596">
        <v>193.54022420531049</v>
      </c>
      <c r="AB61" s="594">
        <v>2215.0259999999994</v>
      </c>
      <c r="AC61" s="595">
        <v>7.1829647379443348E-2</v>
      </c>
      <c r="AD61" s="594">
        <v>2225.8099999999995</v>
      </c>
      <c r="AE61" s="595">
        <v>4.8685658768791466E-3</v>
      </c>
      <c r="AF61" s="596">
        <v>206.56527033466085</v>
      </c>
      <c r="AG61" s="596">
        <v>194.09710988099516</v>
      </c>
      <c r="AH61" s="596">
        <v>209.11655185801774</v>
      </c>
      <c r="AI61" s="596">
        <v>202.61461746464076</v>
      </c>
      <c r="AJ61" s="596">
        <v>217.1683539910467</v>
      </c>
      <c r="AK61" s="596">
        <v>218.22565242882553</v>
      </c>
    </row>
    <row r="62" spans="1:37" x14ac:dyDescent="0.25">
      <c r="A62" s="592" t="s">
        <v>74</v>
      </c>
      <c r="B62" s="593">
        <v>441.10118940023858</v>
      </c>
      <c r="C62" s="594">
        <v>480.85500000000002</v>
      </c>
      <c r="D62" s="595">
        <v>9.0124015883553996E-2</v>
      </c>
      <c r="E62" s="594">
        <v>538.7660000000003</v>
      </c>
      <c r="F62" s="595">
        <v>0.12043339468238873</v>
      </c>
      <c r="G62" s="594">
        <v>561.60400000000004</v>
      </c>
      <c r="H62" s="595">
        <v>4.2389460359413413E-2</v>
      </c>
      <c r="I62" s="594">
        <v>607.02899999999966</v>
      </c>
      <c r="J62" s="595">
        <v>8.0884395410288412E-2</v>
      </c>
      <c r="K62" s="594">
        <v>737.86700000000008</v>
      </c>
      <c r="L62" s="595">
        <v>0.21553830212395206</v>
      </c>
      <c r="M62" s="594">
        <v>728.93100000000015</v>
      </c>
      <c r="N62" s="595">
        <v>-1.2110583614662156E-2</v>
      </c>
      <c r="O62" s="594">
        <f>+[14]S2007!J32-[14]S2007!C32-[14]S2007!I32</f>
        <v>812.95000000000016</v>
      </c>
      <c r="P62" s="595">
        <f t="shared" si="2"/>
        <v>0.11526331024472822</v>
      </c>
      <c r="Q62" s="594">
        <f>+[15]S2008!J32-[15]S2008!C32-[15]S2008!I32</f>
        <v>899.74999999999977</v>
      </c>
      <c r="R62" s="595">
        <f t="shared" si="3"/>
        <v>0.10677163417184279</v>
      </c>
      <c r="S62" s="594">
        <v>990.4409999999998</v>
      </c>
      <c r="T62" s="595">
        <v>0.10079577660461245</v>
      </c>
      <c r="U62" s="594">
        <v>1003.4610000000005</v>
      </c>
      <c r="V62" s="595">
        <v>1.3145659357801895E-2</v>
      </c>
      <c r="W62" s="596">
        <v>112.04333946823893</v>
      </c>
      <c r="X62" s="596">
        <v>116.79279616516413</v>
      </c>
      <c r="Y62" s="596">
        <v>126.23951087126049</v>
      </c>
      <c r="Z62" s="596">
        <v>153.44896070541017</v>
      </c>
      <c r="AA62" s="596">
        <v>151.59060423620429</v>
      </c>
      <c r="AB62" s="594">
        <v>1057.3090000000002</v>
      </c>
      <c r="AC62" s="595">
        <v>5.3662274866686101E-2</v>
      </c>
      <c r="AD62" s="594">
        <v>1063.7270000000001</v>
      </c>
      <c r="AE62" s="595">
        <v>6.0701270867834205E-3</v>
      </c>
      <c r="AF62" s="596">
        <v>169.06343908246771</v>
      </c>
      <c r="AG62" s="596">
        <v>187.11461875201456</v>
      </c>
      <c r="AH62" s="596">
        <v>205.97498206319989</v>
      </c>
      <c r="AI62" s="596">
        <v>208.68265901363205</v>
      </c>
      <c r="AJ62" s="596">
        <v>219.88104522153253</v>
      </c>
      <c r="AK62" s="596">
        <v>221.21575111000197</v>
      </c>
    </row>
    <row r="63" spans="1:37" x14ac:dyDescent="0.25">
      <c r="A63" s="598"/>
      <c r="B63" s="598"/>
      <c r="C63" s="599"/>
      <c r="D63" s="600"/>
      <c r="E63" s="599"/>
      <c r="F63" s="600"/>
      <c r="G63" s="599"/>
      <c r="H63" s="600"/>
      <c r="I63" s="599"/>
      <c r="J63" s="600"/>
      <c r="K63" s="599"/>
      <c r="L63" s="600"/>
      <c r="M63" s="599"/>
      <c r="N63" s="600"/>
      <c r="O63" s="599"/>
      <c r="P63" s="600"/>
      <c r="Q63" s="599"/>
      <c r="R63" s="600"/>
      <c r="S63" s="599"/>
      <c r="T63" s="600"/>
      <c r="U63" s="599"/>
      <c r="V63" s="600"/>
      <c r="W63" s="601"/>
      <c r="X63" s="601"/>
      <c r="Y63" s="601"/>
      <c r="Z63" s="601"/>
      <c r="AA63" s="601"/>
      <c r="AB63" s="594">
        <v>0</v>
      </c>
      <c r="AC63" s="600"/>
      <c r="AD63" s="594"/>
      <c r="AE63" s="600"/>
      <c r="AF63" s="601"/>
      <c r="AG63" s="601"/>
      <c r="AH63" s="601"/>
      <c r="AI63" s="601"/>
      <c r="AJ63" s="596"/>
      <c r="AK63" s="596"/>
    </row>
    <row r="64" spans="1:37" x14ac:dyDescent="0.25">
      <c r="A64" s="602" t="s">
        <v>286</v>
      </c>
      <c r="B64" s="603">
        <f>SUM(B42:B62)</f>
        <v>15826.630610302282</v>
      </c>
      <c r="C64" s="604">
        <f>SUM(C42:C62)</f>
        <v>17127.501999999997</v>
      </c>
      <c r="D64" s="605">
        <f>(+C64-B64)/B64</f>
        <v>8.2195093935592212E-2</v>
      </c>
      <c r="E64" s="604">
        <f>SUM(E42:E62)</f>
        <v>18682.407999999999</v>
      </c>
      <c r="F64" s="605">
        <f>(+E64-C64)/C64</f>
        <v>9.0784166891354212E-2</v>
      </c>
      <c r="G64" s="604">
        <f>SUM(G42:G62)</f>
        <v>20653.322</v>
      </c>
      <c r="H64" s="605">
        <f>(+G64-E64)/E64</f>
        <v>0.10549571554159404</v>
      </c>
      <c r="I64" s="604">
        <f>SUM(I42:I62)</f>
        <v>23365.906000000003</v>
      </c>
      <c r="J64" s="605">
        <f>(+I64-G64)/G64</f>
        <v>0.13133887129634655</v>
      </c>
      <c r="K64" s="604">
        <f>SUM(K42:K62)</f>
        <v>27543.661000000004</v>
      </c>
      <c r="L64" s="605">
        <f>(+K64-I64)/I64</f>
        <v>0.17879704728761645</v>
      </c>
      <c r="M64" s="604">
        <f>SUM(M42:M62)</f>
        <v>27880.849000000006</v>
      </c>
      <c r="N64" s="605">
        <f>(+M64-K64)/K64</f>
        <v>1.2241945615000195E-2</v>
      </c>
      <c r="O64" s="604">
        <f>SUM(O42:O62)</f>
        <v>31489.382999999994</v>
      </c>
      <c r="P64" s="605">
        <f>(+O64-M64)/M64</f>
        <v>0.12942697691881577</v>
      </c>
      <c r="Q64" s="604">
        <f>SUM(Q42:Q62)</f>
        <v>32481.672999999999</v>
      </c>
      <c r="R64" s="605">
        <f>(+Q64-O64)/O64</f>
        <v>3.151189084905235E-2</v>
      </c>
      <c r="S64" s="604">
        <v>33928.060999999994</v>
      </c>
      <c r="T64" s="605">
        <v>4.4529356600566582E-2</v>
      </c>
      <c r="U64" s="604">
        <v>34203.538</v>
      </c>
      <c r="V64" s="605">
        <v>8.1194442558920853E-3</v>
      </c>
      <c r="W64" s="606">
        <v>109.07841668913542</v>
      </c>
      <c r="X64" s="606">
        <v>120.58572230789991</v>
      </c>
      <c r="Y64" s="606">
        <v>136.42331497027416</v>
      </c>
      <c r="Z64" s="606">
        <v>160.81540086814766</v>
      </c>
      <c r="AA64" s="606">
        <v>162.78409425963</v>
      </c>
      <c r="AB64" s="609">
        <v>35501.787000000018</v>
      </c>
      <c r="AC64" s="605">
        <v>3.7956570457711655E-2</v>
      </c>
      <c r="AD64" s="603">
        <v>36094.323000000019</v>
      </c>
      <c r="AE64" s="605">
        <v>1.6690314772042313E-2</v>
      </c>
      <c r="AF64" s="606">
        <v>183.85274747012144</v>
      </c>
      <c r="AG64" s="606">
        <v>189.6462951806983</v>
      </c>
      <c r="AH64" s="606">
        <v>198.09112268677592</v>
      </c>
      <c r="AI64" s="606">
        <v>199.69951251501828</v>
      </c>
      <c r="AJ64" s="606">
        <v>207.27942113216523</v>
      </c>
      <c r="AK64" s="606">
        <v>210.73897991662778</v>
      </c>
    </row>
    <row r="65" spans="1:37" x14ac:dyDescent="0.25">
      <c r="A65" s="429"/>
      <c r="B65" s="429"/>
      <c r="C65" s="429"/>
      <c r="D65" s="429"/>
      <c r="E65" s="429"/>
      <c r="F65" s="429"/>
      <c r="G65" s="429"/>
      <c r="H65" s="575"/>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row>
    <row r="66" spans="1:37" ht="30.75" x14ac:dyDescent="0.25">
      <c r="A66" s="814" t="s">
        <v>288</v>
      </c>
      <c r="B66" s="814"/>
      <c r="C66" s="814"/>
      <c r="D66" s="814"/>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429"/>
      <c r="AE66" s="429"/>
      <c r="AF66" s="429"/>
      <c r="AG66" s="429"/>
      <c r="AH66" s="429"/>
      <c r="AI66" s="429"/>
      <c r="AJ66" s="429"/>
    </row>
    <row r="67" spans="1:37" x14ac:dyDescent="0.25">
      <c r="A67" s="429"/>
      <c r="B67" s="429"/>
      <c r="C67" s="429"/>
      <c r="D67" s="429"/>
      <c r="E67" s="429"/>
      <c r="F67" s="429"/>
      <c r="G67" s="429"/>
      <c r="H67" s="576"/>
      <c r="I67" s="429"/>
      <c r="J67" s="429"/>
      <c r="K67" s="429"/>
      <c r="L67" s="429"/>
      <c r="M67" s="429"/>
      <c r="N67" s="429"/>
      <c r="O67" s="429"/>
      <c r="P67" s="429"/>
      <c r="Q67" s="429"/>
      <c r="R67" s="429"/>
      <c r="S67" s="429"/>
      <c r="T67" s="429"/>
      <c r="U67" s="429"/>
      <c r="V67" s="429"/>
      <c r="W67" s="577"/>
      <c r="X67" s="577"/>
      <c r="Y67" s="577"/>
      <c r="Z67" s="429"/>
      <c r="AA67" s="429"/>
      <c r="AB67" s="429"/>
      <c r="AC67" s="429"/>
      <c r="AD67" s="429"/>
      <c r="AE67" s="429"/>
      <c r="AF67" s="429"/>
      <c r="AG67" s="429"/>
      <c r="AH67" s="429"/>
      <c r="AI67" s="429"/>
      <c r="AJ67" s="429"/>
    </row>
    <row r="68" spans="1:37" x14ac:dyDescent="0.25">
      <c r="A68" s="429"/>
      <c r="B68" s="429"/>
      <c r="C68" s="429"/>
      <c r="D68" s="429"/>
      <c r="E68" s="576"/>
      <c r="F68" s="576"/>
      <c r="G68" s="429"/>
      <c r="H68" s="429"/>
      <c r="I68" s="429"/>
      <c r="J68" s="429"/>
      <c r="K68" s="429"/>
      <c r="L68" s="429"/>
      <c r="M68" s="429"/>
      <c r="N68" s="429"/>
      <c r="O68" s="429"/>
      <c r="P68" s="429"/>
      <c r="Q68" s="429"/>
      <c r="R68" s="429"/>
      <c r="S68" s="429"/>
      <c r="T68" s="429"/>
      <c r="U68" s="429"/>
      <c r="V68" s="429"/>
      <c r="W68" s="608" t="s">
        <v>283</v>
      </c>
      <c r="X68" s="581"/>
      <c r="Y68" s="581"/>
      <c r="Z68" s="581"/>
      <c r="AA68" s="581"/>
      <c r="AB68" s="580"/>
      <c r="AC68" s="580"/>
      <c r="AD68" s="580"/>
      <c r="AE68" s="580"/>
      <c r="AF68" s="581"/>
      <c r="AG68" s="581"/>
      <c r="AH68" s="813" t="s">
        <v>283</v>
      </c>
      <c r="AI68" s="813"/>
      <c r="AJ68" s="813"/>
      <c r="AK68" s="813"/>
    </row>
    <row r="69" spans="1:37" x14ac:dyDescent="0.25">
      <c r="A69" s="582"/>
      <c r="B69" s="583">
        <v>2000</v>
      </c>
      <c r="C69" s="808">
        <v>2001</v>
      </c>
      <c r="D69" s="809"/>
      <c r="E69" s="808">
        <v>2002</v>
      </c>
      <c r="F69" s="809"/>
      <c r="G69" s="808">
        <v>2003</v>
      </c>
      <c r="H69" s="809"/>
      <c r="I69" s="808">
        <v>2004</v>
      </c>
      <c r="J69" s="809"/>
      <c r="K69" s="808">
        <v>2005</v>
      </c>
      <c r="L69" s="809"/>
      <c r="M69" s="808">
        <v>2006</v>
      </c>
      <c r="N69" s="809"/>
      <c r="O69" s="808">
        <v>2007</v>
      </c>
      <c r="P69" s="809"/>
      <c r="Q69" s="808">
        <v>2008</v>
      </c>
      <c r="R69" s="809"/>
      <c r="S69" s="808">
        <f>+S38</f>
        <v>2009</v>
      </c>
      <c r="T69" s="809"/>
      <c r="U69" s="808">
        <f>+U38</f>
        <v>2010</v>
      </c>
      <c r="V69" s="809"/>
      <c r="W69" s="584" t="s">
        <v>4</v>
      </c>
      <c r="X69" s="584" t="s">
        <v>5</v>
      </c>
      <c r="Y69" s="584" t="s">
        <v>6</v>
      </c>
      <c r="Z69" s="584" t="s">
        <v>7</v>
      </c>
      <c r="AA69" s="584" t="s">
        <v>8</v>
      </c>
      <c r="AB69" s="808">
        <f>+AB38</f>
        <v>2011</v>
      </c>
      <c r="AC69" s="809"/>
      <c r="AD69" s="808">
        <v>2012</v>
      </c>
      <c r="AE69" s="809"/>
      <c r="AF69" s="584" t="s">
        <v>9</v>
      </c>
      <c r="AG69" s="584" t="s">
        <v>10</v>
      </c>
      <c r="AH69" s="584" t="s">
        <v>11</v>
      </c>
      <c r="AI69" s="584" t="s">
        <v>12</v>
      </c>
      <c r="AJ69" s="584" t="s">
        <v>13</v>
      </c>
      <c r="AK69" s="584" t="s">
        <v>14</v>
      </c>
    </row>
    <row r="70" spans="1:37" x14ac:dyDescent="0.25">
      <c r="A70" s="585"/>
      <c r="B70" s="582"/>
      <c r="C70" s="586"/>
      <c r="D70" s="587"/>
      <c r="E70" s="586"/>
      <c r="F70" s="587" t="s">
        <v>284</v>
      </c>
      <c r="G70" s="586"/>
      <c r="H70" s="587" t="s">
        <v>284</v>
      </c>
      <c r="I70" s="586"/>
      <c r="J70" s="587" t="s">
        <v>284</v>
      </c>
      <c r="K70" s="586"/>
      <c r="L70" s="587" t="s">
        <v>284</v>
      </c>
      <c r="M70" s="586"/>
      <c r="N70" s="587" t="s">
        <v>284</v>
      </c>
      <c r="O70" s="586"/>
      <c r="P70" s="587" t="s">
        <v>284</v>
      </c>
      <c r="Q70" s="586"/>
      <c r="R70" s="587" t="s">
        <v>284</v>
      </c>
      <c r="S70" s="586"/>
      <c r="T70" s="587" t="s">
        <v>284</v>
      </c>
      <c r="U70" s="586"/>
      <c r="V70" s="587" t="s">
        <v>284</v>
      </c>
      <c r="W70" s="588"/>
      <c r="X70" s="588"/>
      <c r="Y70" s="588"/>
      <c r="Z70" s="588"/>
      <c r="AA70" s="588"/>
      <c r="AB70" s="586"/>
      <c r="AC70" s="587" t="s">
        <v>284</v>
      </c>
      <c r="AD70" s="586"/>
      <c r="AE70" s="587" t="s">
        <v>284</v>
      </c>
      <c r="AF70" s="588"/>
      <c r="AG70" s="588"/>
      <c r="AH70" s="588"/>
      <c r="AI70" s="588"/>
      <c r="AJ70" s="588"/>
      <c r="AK70" s="588"/>
    </row>
    <row r="71" spans="1:37" x14ac:dyDescent="0.25">
      <c r="A71" s="585"/>
      <c r="B71" s="589"/>
      <c r="C71" s="590"/>
      <c r="D71" s="591"/>
      <c r="E71" s="590"/>
      <c r="F71" s="591" t="s">
        <v>17</v>
      </c>
      <c r="G71" s="590"/>
      <c r="H71" s="591" t="s">
        <v>17</v>
      </c>
      <c r="I71" s="590"/>
      <c r="J71" s="591" t="s">
        <v>17</v>
      </c>
      <c r="K71" s="590"/>
      <c r="L71" s="591" t="s">
        <v>17</v>
      </c>
      <c r="M71" s="590"/>
      <c r="N71" s="591" t="s">
        <v>17</v>
      </c>
      <c r="O71" s="590"/>
      <c r="P71" s="591" t="s">
        <v>17</v>
      </c>
      <c r="Q71" s="590"/>
      <c r="R71" s="591" t="s">
        <v>17</v>
      </c>
      <c r="S71" s="590"/>
      <c r="T71" s="591" t="s">
        <v>17</v>
      </c>
      <c r="U71" s="590"/>
      <c r="V71" s="591" t="s">
        <v>17</v>
      </c>
      <c r="W71" s="588"/>
      <c r="X71" s="588"/>
      <c r="Y71" s="588"/>
      <c r="Z71" s="588"/>
      <c r="AA71" s="588"/>
      <c r="AB71" s="590"/>
      <c r="AC71" s="591" t="s">
        <v>17</v>
      </c>
      <c r="AD71" s="590"/>
      <c r="AE71" s="591" t="s">
        <v>17</v>
      </c>
      <c r="AF71" s="588"/>
      <c r="AG71" s="588"/>
      <c r="AH71" s="588"/>
      <c r="AI71" s="588"/>
      <c r="AJ71" s="588"/>
      <c r="AK71" s="588"/>
    </row>
    <row r="72" spans="1:37" x14ac:dyDescent="0.25">
      <c r="A72" s="585"/>
      <c r="B72" s="589"/>
      <c r="C72" s="590"/>
      <c r="D72" s="591"/>
      <c r="E72" s="590"/>
      <c r="F72" s="591" t="s">
        <v>285</v>
      </c>
      <c r="G72" s="590"/>
      <c r="H72" s="591" t="s">
        <v>285</v>
      </c>
      <c r="I72" s="590"/>
      <c r="J72" s="591" t="s">
        <v>285</v>
      </c>
      <c r="K72" s="590"/>
      <c r="L72" s="591" t="s">
        <v>285</v>
      </c>
      <c r="M72" s="590"/>
      <c r="N72" s="591" t="s">
        <v>285</v>
      </c>
      <c r="O72" s="590"/>
      <c r="P72" s="591" t="s">
        <v>285</v>
      </c>
      <c r="Q72" s="590"/>
      <c r="R72" s="591" t="s">
        <v>285</v>
      </c>
      <c r="S72" s="590"/>
      <c r="T72" s="591" t="s">
        <v>285</v>
      </c>
      <c r="U72" s="590"/>
      <c r="V72" s="591" t="s">
        <v>285</v>
      </c>
      <c r="W72" s="588"/>
      <c r="X72" s="588"/>
      <c r="Y72" s="588"/>
      <c r="Z72" s="588"/>
      <c r="AA72" s="588"/>
      <c r="AB72" s="590"/>
      <c r="AC72" s="591" t="s">
        <v>285</v>
      </c>
      <c r="AD72" s="590"/>
      <c r="AE72" s="591" t="s">
        <v>285</v>
      </c>
      <c r="AF72" s="588"/>
      <c r="AG72" s="588"/>
      <c r="AH72" s="588"/>
      <c r="AI72" s="588"/>
      <c r="AJ72" s="588"/>
      <c r="AK72" s="588"/>
    </row>
    <row r="73" spans="1:37" x14ac:dyDescent="0.25">
      <c r="A73" s="592" t="s">
        <v>54</v>
      </c>
      <c r="B73" s="593"/>
      <c r="C73" s="594">
        <v>89.153000000000006</v>
      </c>
      <c r="D73" s="595"/>
      <c r="E73" s="594">
        <v>14.666</v>
      </c>
      <c r="F73" s="595">
        <v>-0.83549628167307888</v>
      </c>
      <c r="G73" s="594">
        <v>45.889000000000003</v>
      </c>
      <c r="H73" s="595">
        <v>2.1289376789854084</v>
      </c>
      <c r="I73" s="594">
        <v>236.40100000000001</v>
      </c>
      <c r="J73" s="595">
        <v>4.1515831680794957</v>
      </c>
      <c r="K73" s="594">
        <v>226.386</v>
      </c>
      <c r="L73" s="595">
        <v>-4.2364457003143029E-2</v>
      </c>
      <c r="M73" s="594">
        <v>42.34</v>
      </c>
      <c r="N73" s="595">
        <v>-0.81297430053095154</v>
      </c>
      <c r="O73" s="594">
        <f>+[14]S2007!I12</f>
        <v>21.536999999999999</v>
      </c>
      <c r="P73" s="595">
        <f t="shared" ref="P73:P93" si="4">(+O73-M73)/M73</f>
        <v>-0.49133207368918286</v>
      </c>
      <c r="Q73" s="594">
        <f>+[15]S2008!I12</f>
        <v>37.363999999999997</v>
      </c>
      <c r="R73" s="595">
        <f t="shared" ref="R73:R93" si="5">(+Q73-O73)/O73</f>
        <v>0.73487486650879874</v>
      </c>
      <c r="S73" s="594">
        <v>15.321999999999999</v>
      </c>
      <c r="T73" s="595">
        <v>-0.58992613210577027</v>
      </c>
      <c r="U73" s="594">
        <v>10.63</v>
      </c>
      <c r="V73" s="595">
        <v>-0.30622634120871939</v>
      </c>
      <c r="W73" s="596">
        <v>16.450371832692113</v>
      </c>
      <c r="X73" s="596">
        <v>51.472188260630602</v>
      </c>
      <c r="Y73" s="596">
        <v>265.16325866768364</v>
      </c>
      <c r="Z73" s="596">
        <v>253.92976119704326</v>
      </c>
      <c r="AA73" s="596">
        <v>47.491391203885456</v>
      </c>
      <c r="AB73" s="594">
        <v>25.311</v>
      </c>
      <c r="AC73" s="595">
        <v>1.381091251175917</v>
      </c>
      <c r="AD73" s="594">
        <v>20.309000000000001</v>
      </c>
      <c r="AE73" s="595">
        <v>-0.19762158745209588</v>
      </c>
      <c r="AF73" s="596">
        <v>24.157347481296185</v>
      </c>
      <c r="AG73" s="596">
        <v>41.909974986820409</v>
      </c>
      <c r="AH73" s="596">
        <v>17.186185546195858</v>
      </c>
      <c r="AI73" s="596">
        <v>11.923322827050114</v>
      </c>
      <c r="AJ73" s="596">
        <v>28.390519668435161</v>
      </c>
      <c r="AK73" s="596">
        <v>22.77994010296905</v>
      </c>
    </row>
    <row r="74" spans="1:37" x14ac:dyDescent="0.25">
      <c r="A74" s="592" t="s">
        <v>55</v>
      </c>
      <c r="B74" s="593"/>
      <c r="C74" s="594">
        <v>0.82399999999999995</v>
      </c>
      <c r="D74" s="595"/>
      <c r="E74" s="594">
        <v>0.24199999999999999</v>
      </c>
      <c r="F74" s="595">
        <v>-0.7063106796116505</v>
      </c>
      <c r="G74" s="594">
        <v>1.7210000000000001</v>
      </c>
      <c r="H74" s="595">
        <v>6.1115702479338845</v>
      </c>
      <c r="I74" s="594">
        <v>0.66500000000000004</v>
      </c>
      <c r="J74" s="595">
        <v>-0.61359674607786174</v>
      </c>
      <c r="K74" s="594">
        <v>1.2290000000000001</v>
      </c>
      <c r="L74" s="595">
        <v>0.84812030075187972</v>
      </c>
      <c r="M74" s="594">
        <v>1.25</v>
      </c>
      <c r="N74" s="595">
        <v>1.7087062652562983E-2</v>
      </c>
      <c r="O74" s="594">
        <f>+[14]S2007!I13</f>
        <v>1.5640000000000001</v>
      </c>
      <c r="P74" s="595">
        <f t="shared" si="4"/>
        <v>0.25120000000000003</v>
      </c>
      <c r="Q74" s="594">
        <f>+[15]S2008!I13</f>
        <v>0.83499999999999996</v>
      </c>
      <c r="R74" s="595">
        <f t="shared" si="5"/>
        <v>-0.46611253196930952</v>
      </c>
      <c r="S74" s="594">
        <v>-8.0000000000000002E-3</v>
      </c>
      <c r="T74" s="595">
        <v>-1.0095808383233533</v>
      </c>
      <c r="U74" s="594">
        <v>0.85299999999999998</v>
      </c>
      <c r="V74" s="595">
        <v>-107.625</v>
      </c>
      <c r="W74" s="596">
        <v>29.368932038834956</v>
      </c>
      <c r="X74" s="596">
        <v>208.85922330097088</v>
      </c>
      <c r="Y74" s="596">
        <v>80.703883495145647</v>
      </c>
      <c r="Z74" s="596">
        <v>149.15048543689323</v>
      </c>
      <c r="AA74" s="596">
        <v>151.69902912621359</v>
      </c>
      <c r="AB74" s="594">
        <v>0.74</v>
      </c>
      <c r="AC74" s="595">
        <v>-0.13247362250879249</v>
      </c>
      <c r="AD74" s="594">
        <v>0</v>
      </c>
      <c r="AE74" s="595">
        <v>-1</v>
      </c>
      <c r="AF74" s="596">
        <v>189.80582524271847</v>
      </c>
      <c r="AG74" s="596">
        <v>101.33495145631068</v>
      </c>
      <c r="AH74" s="596">
        <v>-0.97087378640776478</v>
      </c>
      <c r="AI74" s="596">
        <v>103.51941747572816</v>
      </c>
      <c r="AJ74" s="596">
        <v>89.805825242718456</v>
      </c>
      <c r="AK74" s="596">
        <v>0</v>
      </c>
    </row>
    <row r="75" spans="1:37" x14ac:dyDescent="0.25">
      <c r="A75" s="592" t="s">
        <v>56</v>
      </c>
      <c r="B75" s="593"/>
      <c r="C75" s="594">
        <v>-18.756</v>
      </c>
      <c r="D75" s="595"/>
      <c r="E75" s="594">
        <v>43.600999999999999</v>
      </c>
      <c r="F75" s="595">
        <v>-3.3246427809767538</v>
      </c>
      <c r="G75" s="594">
        <v>89.018000000000001</v>
      </c>
      <c r="H75" s="595">
        <v>1.0416504208619068</v>
      </c>
      <c r="I75" s="594">
        <v>134.88</v>
      </c>
      <c r="J75" s="595">
        <v>0.51519917320092556</v>
      </c>
      <c r="K75" s="594">
        <v>292.59699999999998</v>
      </c>
      <c r="L75" s="595">
        <v>1.1693134638196916</v>
      </c>
      <c r="M75" s="594">
        <v>98.162000000000006</v>
      </c>
      <c r="N75" s="595">
        <v>-0.66451467376630646</v>
      </c>
      <c r="O75" s="594">
        <f>+[14]S2007!I14</f>
        <v>65.436000000000007</v>
      </c>
      <c r="P75" s="595">
        <f t="shared" si="4"/>
        <v>-0.3333876652879933</v>
      </c>
      <c r="Q75" s="594">
        <f>+[15]S2008!I14</f>
        <v>58.021000000000001</v>
      </c>
      <c r="R75" s="595">
        <f t="shared" si="5"/>
        <v>-0.11331682865700846</v>
      </c>
      <c r="S75" s="594">
        <v>39.973999999999997</v>
      </c>
      <c r="T75" s="595">
        <v>-0.31104255355819449</v>
      </c>
      <c r="U75" s="594">
        <v>6.9859999999999998</v>
      </c>
      <c r="V75" s="595">
        <v>-0.8252364036623806</v>
      </c>
      <c r="W75" s="596">
        <v>-232.46427809767539</v>
      </c>
      <c r="X75" s="596">
        <v>-474.61079121347836</v>
      </c>
      <c r="Y75" s="596">
        <v>-719.12987843889948</v>
      </c>
      <c r="Z75" s="596">
        <v>-1560.0181275325226</v>
      </c>
      <c r="AA75" s="596">
        <v>-523.36319044572406</v>
      </c>
      <c r="AB75" s="594">
        <v>26.731000000000002</v>
      </c>
      <c r="AC75" s="595">
        <v>2.8263670197537936</v>
      </c>
      <c r="AD75" s="594">
        <v>35.399000000000001</v>
      </c>
      <c r="AE75" s="595">
        <v>0.32426770416370504</v>
      </c>
      <c r="AF75" s="596">
        <v>-348.88035828534873</v>
      </c>
      <c r="AG75" s="596">
        <v>-309.34634250373216</v>
      </c>
      <c r="AH75" s="596">
        <v>-213.12646619748341</v>
      </c>
      <c r="AI75" s="596">
        <v>-37.246747707400317</v>
      </c>
      <c r="AJ75" s="596">
        <v>-142.51972702068673</v>
      </c>
      <c r="AK75" s="596">
        <v>-188.73427169972274</v>
      </c>
    </row>
    <row r="76" spans="1:37" x14ac:dyDescent="0.25">
      <c r="A76" s="592" t="s">
        <v>57</v>
      </c>
      <c r="B76" s="593"/>
      <c r="C76" s="594">
        <v>0</v>
      </c>
      <c r="D76" s="595"/>
      <c r="E76" s="594">
        <v>3.1909999999999998</v>
      </c>
      <c r="F76" s="595" t="e">
        <v>#DIV/0!</v>
      </c>
      <c r="G76" s="594">
        <v>5.7510000000000003</v>
      </c>
      <c r="H76" s="595">
        <v>0.8022563459730494</v>
      </c>
      <c r="I76" s="594">
        <v>9.4629999999999992</v>
      </c>
      <c r="J76" s="595">
        <v>0.64545296470179081</v>
      </c>
      <c r="K76" s="594">
        <v>13.513999999999999</v>
      </c>
      <c r="L76" s="595">
        <v>0.42808834407693125</v>
      </c>
      <c r="M76" s="594">
        <v>4.4740000000000002</v>
      </c>
      <c r="N76" s="595">
        <v>-0.66893591830694088</v>
      </c>
      <c r="O76" s="594">
        <f>+[14]S2007!I15</f>
        <v>4.1779999999999999</v>
      </c>
      <c r="P76" s="595">
        <f t="shared" si="4"/>
        <v>-6.6160035762181546E-2</v>
      </c>
      <c r="Q76" s="594">
        <f>+[15]S2008!I15</f>
        <v>6.6790000000000003</v>
      </c>
      <c r="R76" s="595">
        <f t="shared" si="5"/>
        <v>0.59861177596936344</v>
      </c>
      <c r="S76" s="594">
        <v>18.382000000000001</v>
      </c>
      <c r="T76" s="595">
        <v>1.7522084144332986</v>
      </c>
      <c r="U76" s="594">
        <v>1.3839999999999999</v>
      </c>
      <c r="V76" s="595">
        <v>-0.92470895441192469</v>
      </c>
      <c r="W76" s="596" t="e">
        <v>#DIV/0!</v>
      </c>
      <c r="X76" s="596" t="e">
        <v>#DIV/0!</v>
      </c>
      <c r="Y76" s="596" t="e">
        <v>#DIV/0!</v>
      </c>
      <c r="Z76" s="596" t="e">
        <v>#DIV/0!</v>
      </c>
      <c r="AA76" s="596" t="e">
        <v>#DIV/0!</v>
      </c>
      <c r="AB76" s="594">
        <v>4.1280000000000001</v>
      </c>
      <c r="AC76" s="595">
        <v>1.9826589595375725</v>
      </c>
      <c r="AD76" s="594">
        <v>15.425000000000001</v>
      </c>
      <c r="AE76" s="595">
        <v>2.7366763565891472</v>
      </c>
      <c r="AF76" s="596"/>
      <c r="AG76" s="596"/>
      <c r="AH76" s="596"/>
      <c r="AI76" s="596"/>
      <c r="AJ76" s="596"/>
      <c r="AK76" s="596"/>
    </row>
    <row r="77" spans="1:37" x14ac:dyDescent="0.25">
      <c r="A77" s="592" t="s">
        <v>58</v>
      </c>
      <c r="B77" s="593"/>
      <c r="C77" s="594">
        <v>7.2430000000000003</v>
      </c>
      <c r="D77" s="595"/>
      <c r="E77" s="594">
        <v>0.35299999999999998</v>
      </c>
      <c r="F77" s="595">
        <v>-0.95126328869253074</v>
      </c>
      <c r="G77" s="594">
        <v>1.524</v>
      </c>
      <c r="H77" s="595">
        <v>3.3172804532577906</v>
      </c>
      <c r="I77" s="594">
        <v>1.1879999999999999</v>
      </c>
      <c r="J77" s="595">
        <v>-0.22047244094488194</v>
      </c>
      <c r="K77" s="594">
        <v>4.359</v>
      </c>
      <c r="L77" s="595">
        <v>2.6691919191919196</v>
      </c>
      <c r="M77" s="594">
        <v>11.983000000000001</v>
      </c>
      <c r="N77" s="595">
        <v>1.7490250057352605</v>
      </c>
      <c r="O77" s="594">
        <f>+[14]S2007!I16</f>
        <v>5.1289999999999996</v>
      </c>
      <c r="P77" s="595">
        <f t="shared" si="4"/>
        <v>-0.57197696737044157</v>
      </c>
      <c r="Q77" s="594">
        <f>+[15]S2008!I16</f>
        <v>1.2589999999999999</v>
      </c>
      <c r="R77" s="595">
        <f t="shared" si="5"/>
        <v>-0.75453304737765647</v>
      </c>
      <c r="S77" s="594">
        <v>4.7560000000000002</v>
      </c>
      <c r="T77" s="595">
        <v>2.7776012708498814</v>
      </c>
      <c r="U77" s="594">
        <v>14.731999999999999</v>
      </c>
      <c r="V77" s="595">
        <v>2.0975609756097557</v>
      </c>
      <c r="W77" s="596">
        <v>4.8736711307469278</v>
      </c>
      <c r="X77" s="596">
        <v>21.041005108380503</v>
      </c>
      <c r="Y77" s="596">
        <v>16.402043352202128</v>
      </c>
      <c r="Z77" s="596">
        <v>60.182244926135574</v>
      </c>
      <c r="AA77" s="596">
        <v>165.44249620323069</v>
      </c>
      <c r="AB77" s="594">
        <v>7.8440000000000003</v>
      </c>
      <c r="AC77" s="595">
        <v>-0.4675536247624219</v>
      </c>
      <c r="AD77" s="594">
        <v>4.7</v>
      </c>
      <c r="AE77" s="595">
        <v>-0.40081591024987251</v>
      </c>
      <c r="AF77" s="596">
        <v>70.813198950711012</v>
      </c>
      <c r="AG77" s="596">
        <v>17.38230015187078</v>
      </c>
      <c r="AH77" s="596">
        <v>65.663399144001104</v>
      </c>
      <c r="AI77" s="596">
        <v>203.39638271434484</v>
      </c>
      <c r="AJ77" s="596">
        <v>108.29766671268811</v>
      </c>
      <c r="AK77" s="596">
        <v>64.890238851304701</v>
      </c>
    </row>
    <row r="78" spans="1:37" x14ac:dyDescent="0.25">
      <c r="A78" s="592" t="s">
        <v>59</v>
      </c>
      <c r="B78" s="593"/>
      <c r="C78" s="594">
        <v>-8.2550000000000008</v>
      </c>
      <c r="D78" s="595"/>
      <c r="E78" s="594">
        <v>8.3729999999999993</v>
      </c>
      <c r="F78" s="595">
        <v>-2.0142943670502724</v>
      </c>
      <c r="G78" s="594">
        <v>15.603999999999999</v>
      </c>
      <c r="H78" s="595">
        <v>0.86360922011226571</v>
      </c>
      <c r="I78" s="594">
        <v>115.444</v>
      </c>
      <c r="J78" s="595">
        <v>6.3983593950269171</v>
      </c>
      <c r="K78" s="594">
        <v>193.208</v>
      </c>
      <c r="L78" s="595">
        <v>0.67360798309136893</v>
      </c>
      <c r="M78" s="594">
        <v>39.835000000000001</v>
      </c>
      <c r="N78" s="595">
        <v>-0.79382323713303793</v>
      </c>
      <c r="O78" s="594">
        <f>+[14]S2007!I17</f>
        <v>161.434</v>
      </c>
      <c r="P78" s="595">
        <f t="shared" si="4"/>
        <v>3.0525668382076061</v>
      </c>
      <c r="Q78" s="594">
        <f>+[15]S2008!I17</f>
        <v>75.680000000000007</v>
      </c>
      <c r="R78" s="595">
        <f t="shared" si="5"/>
        <v>-0.53120160560972285</v>
      </c>
      <c r="S78" s="594">
        <v>88.768000000000001</v>
      </c>
      <c r="T78" s="595">
        <v>0.1729386892177589</v>
      </c>
      <c r="U78" s="594">
        <v>40.83</v>
      </c>
      <c r="V78" s="595">
        <v>-0.54003695025234322</v>
      </c>
      <c r="W78" s="596">
        <v>-101.42943670502723</v>
      </c>
      <c r="X78" s="596">
        <v>-189.02483343428224</v>
      </c>
      <c r="Y78" s="596">
        <v>-1398.47365233192</v>
      </c>
      <c r="Z78" s="596">
        <v>-2340.4966686856446</v>
      </c>
      <c r="AA78" s="596">
        <v>-482.55602665051481</v>
      </c>
      <c r="AB78" s="594">
        <v>89.206000000000003</v>
      </c>
      <c r="AC78" s="595">
        <v>1.1848150869458733</v>
      </c>
      <c r="AD78" s="594">
        <v>82.281999999999996</v>
      </c>
      <c r="AE78" s="595">
        <v>-7.7618097437392175E-2</v>
      </c>
      <c r="AF78" s="596">
        <v>-1955.590551181102</v>
      </c>
      <c r="AG78" s="596">
        <v>-916.77771047849785</v>
      </c>
      <c r="AH78" s="596">
        <v>-1075.3240460327072</v>
      </c>
      <c r="AI78" s="596">
        <v>-494.60932768019381</v>
      </c>
      <c r="AJ78" s="596">
        <v>-1080.6299212598424</v>
      </c>
      <c r="AK78" s="596">
        <v>-996.75348273773466</v>
      </c>
    </row>
    <row r="79" spans="1:37" x14ac:dyDescent="0.25">
      <c r="A79" s="592" t="s">
        <v>60</v>
      </c>
      <c r="B79" s="593"/>
      <c r="C79" s="594">
        <v>8.0980000000000008</v>
      </c>
      <c r="D79" s="595"/>
      <c r="E79" s="594">
        <v>2.7090000000000001</v>
      </c>
      <c r="F79" s="595">
        <v>-0.66547295628550263</v>
      </c>
      <c r="G79" s="594">
        <v>4.9160000000000004</v>
      </c>
      <c r="H79" s="595">
        <v>0.81469176818014033</v>
      </c>
      <c r="I79" s="594">
        <v>25.606999999999999</v>
      </c>
      <c r="J79" s="595">
        <v>4.2089096826688364</v>
      </c>
      <c r="K79" s="594">
        <v>47.238999999999997</v>
      </c>
      <c r="L79" s="595">
        <v>0.8447690084742453</v>
      </c>
      <c r="M79" s="594">
        <v>58.002000000000002</v>
      </c>
      <c r="N79" s="595">
        <v>0.22784140223120738</v>
      </c>
      <c r="O79" s="594">
        <f>+[14]S2007!I18</f>
        <v>6.2679999999999998</v>
      </c>
      <c r="P79" s="595">
        <f t="shared" si="4"/>
        <v>-0.89193476087031476</v>
      </c>
      <c r="Q79" s="594">
        <f>+[15]S2008!I18</f>
        <v>20.951000000000001</v>
      </c>
      <c r="R79" s="595">
        <f t="shared" si="5"/>
        <v>2.3425335035098915</v>
      </c>
      <c r="S79" s="594">
        <v>10.945</v>
      </c>
      <c r="T79" s="595">
        <v>-0.47759056846928549</v>
      </c>
      <c r="U79" s="594">
        <v>14.978</v>
      </c>
      <c r="V79" s="595">
        <v>0.36847875742348096</v>
      </c>
      <c r="W79" s="596">
        <v>33.452704371449741</v>
      </c>
      <c r="X79" s="596">
        <v>60.706347246233641</v>
      </c>
      <c r="Y79" s="596">
        <v>316.21387997036305</v>
      </c>
      <c r="Z79" s="596">
        <v>583.34156581872048</v>
      </c>
      <c r="AA79" s="596">
        <v>716.25092615460608</v>
      </c>
      <c r="AB79" s="594">
        <v>11.493</v>
      </c>
      <c r="AC79" s="595">
        <v>-0.23267458939778338</v>
      </c>
      <c r="AD79" s="594">
        <v>8.9710000000000001</v>
      </c>
      <c r="AE79" s="595">
        <v>-0.21943791873314192</v>
      </c>
      <c r="AF79" s="596">
        <v>77.401827611755976</v>
      </c>
      <c r="AG79" s="596">
        <v>258.71820202519137</v>
      </c>
      <c r="AH79" s="596">
        <v>135.1568288466288</v>
      </c>
      <c r="AI79" s="596">
        <v>184.95924919733267</v>
      </c>
      <c r="AJ79" s="596">
        <v>141.92393183502099</v>
      </c>
      <c r="AK79" s="596">
        <v>110.78043961471968</v>
      </c>
    </row>
    <row r="80" spans="1:37" x14ac:dyDescent="0.25">
      <c r="A80" s="592" t="s">
        <v>61</v>
      </c>
      <c r="B80" s="593"/>
      <c r="C80" s="594">
        <v>4.0919999999999996</v>
      </c>
      <c r="D80" s="595"/>
      <c r="E80" s="594">
        <v>7.5170000000000003</v>
      </c>
      <c r="F80" s="595">
        <v>0.83699902248289371</v>
      </c>
      <c r="G80" s="594">
        <v>3.504</v>
      </c>
      <c r="H80" s="595">
        <v>-0.53385659172542232</v>
      </c>
      <c r="I80" s="594">
        <v>21.486999999999998</v>
      </c>
      <c r="J80" s="595">
        <v>5.1321347031963462</v>
      </c>
      <c r="K80" s="594">
        <v>31.744</v>
      </c>
      <c r="L80" s="595">
        <v>0.4773584027551544</v>
      </c>
      <c r="M80" s="594">
        <v>17.158000000000001</v>
      </c>
      <c r="N80" s="595">
        <v>-0.45948840725806445</v>
      </c>
      <c r="O80" s="594">
        <f>+[14]S2007!I19</f>
        <v>42.741999999999997</v>
      </c>
      <c r="P80" s="595">
        <f t="shared" si="4"/>
        <v>1.4910828767921667</v>
      </c>
      <c r="Q80" s="594">
        <f>+[15]S2008!I19</f>
        <v>6.12</v>
      </c>
      <c r="R80" s="595">
        <f t="shared" si="5"/>
        <v>-0.85681531046745596</v>
      </c>
      <c r="S80" s="594">
        <v>0.42799999999999999</v>
      </c>
      <c r="T80" s="595">
        <v>-0.93006535947712421</v>
      </c>
      <c r="U80" s="594">
        <v>7.4710000000000001</v>
      </c>
      <c r="V80" s="595">
        <v>16.455607476635514</v>
      </c>
      <c r="W80" s="596">
        <v>183.69990224828939</v>
      </c>
      <c r="X80" s="596">
        <v>85.630498533724349</v>
      </c>
      <c r="Y80" s="596">
        <v>525.09775171065496</v>
      </c>
      <c r="Z80" s="596">
        <v>775.75757575757586</v>
      </c>
      <c r="AA80" s="596">
        <v>419.30596285435001</v>
      </c>
      <c r="AB80" s="594">
        <v>23.928999999999998</v>
      </c>
      <c r="AC80" s="595">
        <v>2.2029179494043634</v>
      </c>
      <c r="AD80" s="594">
        <v>8.1199999999999992</v>
      </c>
      <c r="AE80" s="595">
        <v>-0.66066279409921014</v>
      </c>
      <c r="AF80" s="596">
        <v>1044.5259042033235</v>
      </c>
      <c r="AG80" s="596">
        <v>149.56011730205279</v>
      </c>
      <c r="AH80" s="596">
        <v>10.45943304007821</v>
      </c>
      <c r="AI80" s="596">
        <v>182.57575757575759</v>
      </c>
      <c r="AJ80" s="596">
        <v>584.77517106549374</v>
      </c>
      <c r="AK80" s="596">
        <v>198.43597262952102</v>
      </c>
    </row>
    <row r="81" spans="1:37" x14ac:dyDescent="0.25">
      <c r="A81" s="592" t="s">
        <v>62</v>
      </c>
      <c r="B81" s="593"/>
      <c r="C81" s="594">
        <v>57.292999999999999</v>
      </c>
      <c r="D81" s="595"/>
      <c r="E81" s="594">
        <v>7.7809999999999997</v>
      </c>
      <c r="F81" s="595">
        <v>-0.86418934250257451</v>
      </c>
      <c r="G81" s="594">
        <v>31.696999999999999</v>
      </c>
      <c r="H81" s="595">
        <v>3.0736409201902073</v>
      </c>
      <c r="I81" s="594">
        <v>90.406999999999996</v>
      </c>
      <c r="J81" s="595">
        <v>1.8522257626904752</v>
      </c>
      <c r="K81" s="594">
        <v>72.863</v>
      </c>
      <c r="L81" s="595">
        <v>-0.19405577001780833</v>
      </c>
      <c r="M81" s="594">
        <v>61.277999999999999</v>
      </c>
      <c r="N81" s="595">
        <v>-0.15899702180805073</v>
      </c>
      <c r="O81" s="594">
        <f>+[14]S2007!I20</f>
        <v>33.898000000000003</v>
      </c>
      <c r="P81" s="595">
        <f t="shared" si="4"/>
        <v>-0.44681614935213282</v>
      </c>
      <c r="Q81" s="594">
        <f>+[15]S2008!I20</f>
        <v>26.731000000000002</v>
      </c>
      <c r="R81" s="595">
        <f t="shared" si="5"/>
        <v>-0.21142840285562572</v>
      </c>
      <c r="S81" s="594">
        <v>91.641000000000005</v>
      </c>
      <c r="T81" s="595">
        <v>2.4282668063297295</v>
      </c>
      <c r="U81" s="594">
        <v>42.9</v>
      </c>
      <c r="V81" s="595">
        <v>-0.53186892329852364</v>
      </c>
      <c r="W81" s="596">
        <v>13.58106574974255</v>
      </c>
      <c r="X81" s="596">
        <v>55.324385177944954</v>
      </c>
      <c r="Y81" s="596">
        <v>157.79763670954566</v>
      </c>
      <c r="Z81" s="596">
        <v>127.17609481088441</v>
      </c>
      <c r="AA81" s="596">
        <v>106.95547449077549</v>
      </c>
      <c r="AB81" s="594">
        <v>46.84</v>
      </c>
      <c r="AC81" s="595">
        <v>9.1841491841491957E-2</v>
      </c>
      <c r="AD81" s="594">
        <v>28.236999999999998</v>
      </c>
      <c r="AE81" s="595">
        <v>-0.39716054654141769</v>
      </c>
      <c r="AF81" s="596">
        <v>59.16604122667691</v>
      </c>
      <c r="AG81" s="596">
        <v>46.65665962683051</v>
      </c>
      <c r="AH81" s="596">
        <v>159.95147749288745</v>
      </c>
      <c r="AI81" s="596">
        <v>74.878257378737374</v>
      </c>
      <c r="AJ81" s="596">
        <v>81.755188242891805</v>
      </c>
      <c r="AK81" s="596">
        <v>49.285252997748415</v>
      </c>
    </row>
    <row r="82" spans="1:37" x14ac:dyDescent="0.25">
      <c r="A82" s="592" t="s">
        <v>63</v>
      </c>
      <c r="B82" s="593"/>
      <c r="C82" s="594">
        <v>42.613</v>
      </c>
      <c r="D82" s="595"/>
      <c r="E82" s="594">
        <v>45.750999999999998</v>
      </c>
      <c r="F82" s="595">
        <v>7.363949968319522E-2</v>
      </c>
      <c r="G82" s="594">
        <v>25.113</v>
      </c>
      <c r="H82" s="595">
        <v>-0.45109396515923145</v>
      </c>
      <c r="I82" s="594">
        <v>140.28899999999999</v>
      </c>
      <c r="J82" s="595">
        <v>4.5863098793453583</v>
      </c>
      <c r="K82" s="594">
        <v>-18.094000000000001</v>
      </c>
      <c r="L82" s="595">
        <v>-1.1289766125640641</v>
      </c>
      <c r="M82" s="594">
        <v>55.481000000000002</v>
      </c>
      <c r="N82" s="595">
        <v>-4.0662650602409638</v>
      </c>
      <c r="O82" s="594">
        <f>+[14]S2007!I21</f>
        <v>76.233999999999995</v>
      </c>
      <c r="P82" s="595">
        <f t="shared" si="4"/>
        <v>0.37405598312935945</v>
      </c>
      <c r="Q82" s="594">
        <f>+[15]S2008!I21</f>
        <v>50.360999999999997</v>
      </c>
      <c r="R82" s="595">
        <f t="shared" si="5"/>
        <v>-0.33938924889157068</v>
      </c>
      <c r="S82" s="594">
        <v>231.065</v>
      </c>
      <c r="T82" s="595">
        <v>3.5881733881376467</v>
      </c>
      <c r="U82" s="594">
        <v>81.986999999999995</v>
      </c>
      <c r="V82" s="595">
        <v>-0.64517776383268777</v>
      </c>
      <c r="W82" s="596">
        <v>107.36394996831952</v>
      </c>
      <c r="X82" s="596">
        <v>58.932720061952928</v>
      </c>
      <c r="Y82" s="596">
        <v>329.21643629878201</v>
      </c>
      <c r="Z82" s="596">
        <v>-42.461220754229942</v>
      </c>
      <c r="AA82" s="596">
        <v>130.19735761387369</v>
      </c>
      <c r="AB82" s="594">
        <v>207.02500000000001</v>
      </c>
      <c r="AC82" s="595">
        <v>1.5250954419603111</v>
      </c>
      <c r="AD82" s="594">
        <v>35.021999999999998</v>
      </c>
      <c r="AE82" s="595">
        <v>-0.83083202511773946</v>
      </c>
      <c r="AF82" s="596">
        <v>178.89845821697602</v>
      </c>
      <c r="AG82" s="596">
        <v>118.18224485485649</v>
      </c>
      <c r="AH82" s="596">
        <v>542.24063079341988</v>
      </c>
      <c r="AI82" s="596">
        <v>192.39903315889518</v>
      </c>
      <c r="AJ82" s="596">
        <v>485.82592166709691</v>
      </c>
      <c r="AK82" s="596">
        <v>82.186187313730557</v>
      </c>
    </row>
    <row r="83" spans="1:37" x14ac:dyDescent="0.25">
      <c r="A83" s="592" t="s">
        <v>64</v>
      </c>
      <c r="B83" s="593"/>
      <c r="C83" s="594">
        <v>9.8569999999999993</v>
      </c>
      <c r="D83" s="595"/>
      <c r="E83" s="594">
        <v>20.972000000000001</v>
      </c>
      <c r="F83" s="595">
        <v>1.1276250380440298</v>
      </c>
      <c r="G83" s="594">
        <v>6.8529999999999998</v>
      </c>
      <c r="H83" s="595">
        <v>-0.67323097463284387</v>
      </c>
      <c r="I83" s="594">
        <v>28.096</v>
      </c>
      <c r="J83" s="595">
        <v>3.0998103020574934</v>
      </c>
      <c r="K83" s="594">
        <v>28.806999999999999</v>
      </c>
      <c r="L83" s="595">
        <v>2.5306093394077397E-2</v>
      </c>
      <c r="M83" s="594">
        <v>10.385</v>
      </c>
      <c r="N83" s="595">
        <v>-0.63949734439545936</v>
      </c>
      <c r="O83" s="594">
        <f>+[14]S2007!I22</f>
        <v>3.016</v>
      </c>
      <c r="P83" s="595">
        <f t="shared" si="4"/>
        <v>-0.70958112662493977</v>
      </c>
      <c r="Q83" s="594">
        <f>+[15]S2008!I22</f>
        <v>9.5649999999999995</v>
      </c>
      <c r="R83" s="595">
        <f t="shared" si="5"/>
        <v>2.171419098143236</v>
      </c>
      <c r="S83" s="594">
        <v>13.388999999999999</v>
      </c>
      <c r="T83" s="595">
        <v>0.39979090433873499</v>
      </c>
      <c r="U83" s="594">
        <v>3.7269999999999999</v>
      </c>
      <c r="V83" s="595">
        <v>-0.72163716483680629</v>
      </c>
      <c r="W83" s="596">
        <v>212.76250380440297</v>
      </c>
      <c r="X83" s="596">
        <v>69.524196002840625</v>
      </c>
      <c r="Y83" s="596">
        <v>285.03601501471042</v>
      </c>
      <c r="Z83" s="596">
        <v>292.2491630313483</v>
      </c>
      <c r="AA83" s="596">
        <v>105.35659937100539</v>
      </c>
      <c r="AB83" s="594">
        <v>4.7309999999999999</v>
      </c>
      <c r="AC83" s="595">
        <v>0.2693855647974242</v>
      </c>
      <c r="AD83" s="594">
        <v>1.077</v>
      </c>
      <c r="AE83" s="595">
        <v>-0.77235256816740649</v>
      </c>
      <c r="AF83" s="596">
        <v>30.597544891954954</v>
      </c>
      <c r="AG83" s="596">
        <v>97.037638226640965</v>
      </c>
      <c r="AH83" s="596">
        <v>135.83240336816476</v>
      </c>
      <c r="AI83" s="596">
        <v>37.810692908592877</v>
      </c>
      <c r="AJ83" s="596">
        <v>47.996347773156131</v>
      </c>
      <c r="AK83" s="596">
        <v>10.926245307903017</v>
      </c>
    </row>
    <row r="84" spans="1:37" x14ac:dyDescent="0.25">
      <c r="A84" s="592" t="s">
        <v>65</v>
      </c>
      <c r="B84" s="593"/>
      <c r="C84" s="594">
        <v>33.972999999999999</v>
      </c>
      <c r="D84" s="595"/>
      <c r="E84" s="594">
        <v>22.584</v>
      </c>
      <c r="F84" s="595">
        <v>-0.335236805698643</v>
      </c>
      <c r="G84" s="594">
        <v>25.806000000000001</v>
      </c>
      <c r="H84" s="595">
        <v>0.14266737513283748</v>
      </c>
      <c r="I84" s="594">
        <v>49.451000000000001</v>
      </c>
      <c r="J84" s="595">
        <v>0.91625978454622947</v>
      </c>
      <c r="K84" s="594">
        <v>13.081</v>
      </c>
      <c r="L84" s="595">
        <v>-0.73547552122302895</v>
      </c>
      <c r="M84" s="594">
        <v>8.5809999999999995</v>
      </c>
      <c r="N84" s="595">
        <v>-0.34401039675865763</v>
      </c>
      <c r="O84" s="594">
        <f>+[14]S2007!I23</f>
        <v>9.4390000000000001</v>
      </c>
      <c r="P84" s="595">
        <f t="shared" si="4"/>
        <v>9.9988346346579715E-2</v>
      </c>
      <c r="Q84" s="594">
        <f>+[15]S2008!I23</f>
        <v>12.536</v>
      </c>
      <c r="R84" s="595">
        <f t="shared" si="5"/>
        <v>0.32810679097362005</v>
      </c>
      <c r="S84" s="594">
        <v>17.78</v>
      </c>
      <c r="T84" s="595">
        <v>0.41831525207402692</v>
      </c>
      <c r="U84" s="594">
        <v>16.657</v>
      </c>
      <c r="V84" s="595">
        <v>-6.3160854893138413E-2</v>
      </c>
      <c r="W84" s="596">
        <v>66.476319430135703</v>
      </c>
      <c r="X84" s="596">
        <v>75.960321431725191</v>
      </c>
      <c r="Y84" s="596">
        <v>145.55970918082008</v>
      </c>
      <c r="Z84" s="596">
        <v>38.504106201983923</v>
      </c>
      <c r="AA84" s="596">
        <v>25.258293350601946</v>
      </c>
      <c r="AB84" s="594">
        <v>92.757999999999996</v>
      </c>
      <c r="AC84" s="595">
        <v>4.5687098517139937</v>
      </c>
      <c r="AD84" s="594">
        <v>18.297999999999998</v>
      </c>
      <c r="AE84" s="595">
        <v>-0.80273399598956419</v>
      </c>
      <c r="AF84" s="596">
        <v>27.783828334265451</v>
      </c>
      <c r="AG84" s="596">
        <v>36.899891089983228</v>
      </c>
      <c r="AH84" s="596">
        <v>52.335678332793698</v>
      </c>
      <c r="AI84" s="596">
        <v>49.030112147882143</v>
      </c>
      <c r="AJ84" s="596">
        <v>273.03446854855326</v>
      </c>
      <c r="AK84" s="596">
        <v>53.860418567686104</v>
      </c>
    </row>
    <row r="85" spans="1:37" x14ac:dyDescent="0.25">
      <c r="A85" s="592" t="s">
        <v>66</v>
      </c>
      <c r="B85" s="593"/>
      <c r="C85" s="594">
        <v>10.872</v>
      </c>
      <c r="D85" s="595"/>
      <c r="E85" s="594">
        <v>-0.26900000000000002</v>
      </c>
      <c r="F85" s="595">
        <v>-1.0247424576894775</v>
      </c>
      <c r="G85" s="594">
        <v>117.408</v>
      </c>
      <c r="H85" s="595">
        <v>-437.46096654275095</v>
      </c>
      <c r="I85" s="594">
        <v>680.44399999999996</v>
      </c>
      <c r="J85" s="595">
        <v>4.79555055873535</v>
      </c>
      <c r="K85" s="594">
        <v>288.59500000000003</v>
      </c>
      <c r="L85" s="595">
        <v>-0.57587251853201726</v>
      </c>
      <c r="M85" s="594">
        <v>169.59399999999999</v>
      </c>
      <c r="N85" s="595">
        <v>-0.4123460212408393</v>
      </c>
      <c r="O85" s="594">
        <f>+[14]S2007!I24</f>
        <v>94.838999999999999</v>
      </c>
      <c r="P85" s="595">
        <f t="shared" si="4"/>
        <v>-0.44078799957545667</v>
      </c>
      <c r="Q85" s="594">
        <f>+[15]S2008!I24</f>
        <v>130.23699999999999</v>
      </c>
      <c r="R85" s="595">
        <f t="shared" si="5"/>
        <v>0.37324307510623261</v>
      </c>
      <c r="S85" s="594">
        <v>195.45400000000001</v>
      </c>
      <c r="T85" s="595">
        <v>0.50075631349002214</v>
      </c>
      <c r="U85" s="594">
        <v>89.522999999999996</v>
      </c>
      <c r="V85" s="595">
        <v>-0.54197407062531344</v>
      </c>
      <c r="W85" s="596">
        <v>-2.4742457689477533</v>
      </c>
      <c r="X85" s="596">
        <v>1079.9116997792496</v>
      </c>
      <c r="Y85" s="596">
        <v>6258.6828550404707</v>
      </c>
      <c r="Z85" s="596">
        <v>2654.4793966151583</v>
      </c>
      <c r="AA85" s="596">
        <v>1559.9153789551137</v>
      </c>
      <c r="AB85" s="594">
        <v>118.205</v>
      </c>
      <c r="AC85" s="595">
        <v>0.32038693966913534</v>
      </c>
      <c r="AD85" s="594">
        <v>139.1</v>
      </c>
      <c r="AE85" s="595">
        <v>0.17676917220083749</v>
      </c>
      <c r="AF85" s="596">
        <v>872.32339955849886</v>
      </c>
      <c r="AG85" s="596">
        <v>1197.9120676968359</v>
      </c>
      <c r="AH85" s="596">
        <v>1797.7740986019132</v>
      </c>
      <c r="AI85" s="596">
        <v>823.42715231788077</v>
      </c>
      <c r="AJ85" s="596">
        <v>1087.2424576894778</v>
      </c>
      <c r="AK85" s="596">
        <v>1279.4334069168506</v>
      </c>
    </row>
    <row r="86" spans="1:37" x14ac:dyDescent="0.25">
      <c r="A86" s="592" t="s">
        <v>67</v>
      </c>
      <c r="B86" s="593"/>
      <c r="C86" s="594">
        <v>24.47</v>
      </c>
      <c r="D86" s="595"/>
      <c r="E86" s="594">
        <v>9.532</v>
      </c>
      <c r="F86" s="595">
        <v>-0.61046178994687372</v>
      </c>
      <c r="G86" s="594">
        <v>107.663</v>
      </c>
      <c r="H86" s="595">
        <v>10.294901384809064</v>
      </c>
      <c r="I86" s="594">
        <v>12.426</v>
      </c>
      <c r="J86" s="595">
        <v>-0.88458430472864402</v>
      </c>
      <c r="K86" s="594">
        <v>74.14</v>
      </c>
      <c r="L86" s="595">
        <v>4.9665218091099304</v>
      </c>
      <c r="M86" s="594">
        <v>28.734000000000002</v>
      </c>
      <c r="N86" s="595">
        <v>-0.61243593202050173</v>
      </c>
      <c r="O86" s="594">
        <f>+[14]S2007!I25</f>
        <v>38.520000000000003</v>
      </c>
      <c r="P86" s="595">
        <f t="shared" si="4"/>
        <v>0.34057214449780748</v>
      </c>
      <c r="Q86" s="594">
        <f>+[15]S2008!I25</f>
        <v>38.106999999999999</v>
      </c>
      <c r="R86" s="595">
        <f t="shared" si="5"/>
        <v>-1.0721703011422735E-2</v>
      </c>
      <c r="S86" s="594">
        <v>57.319000000000003</v>
      </c>
      <c r="T86" s="595">
        <v>0.50415934080352698</v>
      </c>
      <c r="U86" s="594">
        <v>47.847999999999999</v>
      </c>
      <c r="V86" s="595">
        <v>-0.16523316875730565</v>
      </c>
      <c r="W86" s="596">
        <v>38.953821005312626</v>
      </c>
      <c r="X86" s="596">
        <v>439.97956681651004</v>
      </c>
      <c r="Y86" s="596">
        <v>50.78054760931753</v>
      </c>
      <c r="Z86" s="596">
        <v>302.98324478953828</v>
      </c>
      <c r="AA86" s="596">
        <v>117.42541888026156</v>
      </c>
      <c r="AB86" s="594">
        <v>26.099</v>
      </c>
      <c r="AC86" s="595">
        <v>-0.45454355458953349</v>
      </c>
      <c r="AD86" s="594">
        <v>16.917000000000002</v>
      </c>
      <c r="AE86" s="595">
        <v>-0.35181424575654235</v>
      </c>
      <c r="AF86" s="596">
        <v>157.41724560686558</v>
      </c>
      <c r="AG86" s="596">
        <v>155.72946465059255</v>
      </c>
      <c r="AH86" s="596">
        <v>234.24192889252146</v>
      </c>
      <c r="AI86" s="596">
        <v>195.53739272578667</v>
      </c>
      <c r="AJ86" s="596">
        <v>106.65713118103801</v>
      </c>
      <c r="AK86" s="596">
        <v>69.133633020024533</v>
      </c>
    </row>
    <row r="87" spans="1:37" x14ac:dyDescent="0.25">
      <c r="A87" s="592" t="s">
        <v>68</v>
      </c>
      <c r="B87" s="593"/>
      <c r="C87" s="594">
        <v>5.734</v>
      </c>
      <c r="D87" s="595"/>
      <c r="E87" s="594">
        <v>4.0720000000000001</v>
      </c>
      <c r="F87" s="595">
        <v>-0.28985001743983257</v>
      </c>
      <c r="G87" s="594">
        <v>36.177999999999997</v>
      </c>
      <c r="H87" s="595">
        <v>7.8845776031434172</v>
      </c>
      <c r="I87" s="594">
        <v>14.148</v>
      </c>
      <c r="J87" s="595">
        <v>-0.60893360605893088</v>
      </c>
      <c r="K87" s="594">
        <v>73.409000000000006</v>
      </c>
      <c r="L87" s="595">
        <v>4.1886485722363593</v>
      </c>
      <c r="M87" s="594">
        <v>-0.313</v>
      </c>
      <c r="N87" s="595">
        <v>-1.0042637823700091</v>
      </c>
      <c r="O87" s="594">
        <f>+[14]S2007!I26</f>
        <v>12.102</v>
      </c>
      <c r="P87" s="595">
        <f t="shared" si="4"/>
        <v>-39.664536741214057</v>
      </c>
      <c r="Q87" s="594">
        <f>+[15]S2008!I26</f>
        <v>10.082000000000001</v>
      </c>
      <c r="R87" s="595">
        <f t="shared" si="5"/>
        <v>-0.16691455957692938</v>
      </c>
      <c r="S87" s="594">
        <v>8.6780000000000008</v>
      </c>
      <c r="T87" s="595">
        <v>-0.13925808371354889</v>
      </c>
      <c r="U87" s="594">
        <v>-6.8000000000000005E-2</v>
      </c>
      <c r="V87" s="595">
        <v>-1.0078359068909886</v>
      </c>
      <c r="W87" s="596">
        <v>71.014998256016739</v>
      </c>
      <c r="X87" s="596">
        <v>630.93826299267516</v>
      </c>
      <c r="Y87" s="596">
        <v>246.73875130798743</v>
      </c>
      <c r="Z87" s="596">
        <v>1280.2406696895712</v>
      </c>
      <c r="AA87" s="596">
        <v>-5.4586675967910594</v>
      </c>
      <c r="AB87" s="594">
        <v>9.5060000000000002</v>
      </c>
      <c r="AC87" s="595">
        <v>-140.79411764705881</v>
      </c>
      <c r="AD87" s="594">
        <v>6.4059999999999997</v>
      </c>
      <c r="AE87" s="595">
        <v>-0.3261098253734484</v>
      </c>
      <c r="AF87" s="596">
        <v>211.05685385420301</v>
      </c>
      <c r="AG87" s="596">
        <v>175.82839204743635</v>
      </c>
      <c r="AH87" s="596">
        <v>151.34286710847579</v>
      </c>
      <c r="AI87" s="596">
        <v>-1.1859086152772704</v>
      </c>
      <c r="AJ87" s="596">
        <v>165.78304848273456</v>
      </c>
      <c r="AK87" s="596">
        <v>111.71956749215207</v>
      </c>
    </row>
    <row r="88" spans="1:37" x14ac:dyDescent="0.25">
      <c r="A88" s="592" t="s">
        <v>69</v>
      </c>
      <c r="B88" s="593"/>
      <c r="C88" s="594">
        <v>97.248999999999995</v>
      </c>
      <c r="D88" s="595"/>
      <c r="E88" s="594">
        <v>288.96699999999998</v>
      </c>
      <c r="F88" s="595">
        <v>1.9714135878003887</v>
      </c>
      <c r="G88" s="594">
        <v>98.277000000000001</v>
      </c>
      <c r="H88" s="595">
        <v>-0.65990234178989304</v>
      </c>
      <c r="I88" s="594">
        <v>302.642</v>
      </c>
      <c r="J88" s="595">
        <v>2.0794794305890494</v>
      </c>
      <c r="K88" s="594">
        <v>392.36599999999999</v>
      </c>
      <c r="L88" s="595">
        <v>0.29646909549897238</v>
      </c>
      <c r="M88" s="594">
        <v>219.715</v>
      </c>
      <c r="N88" s="595">
        <v>-0.44002538446246614</v>
      </c>
      <c r="O88" s="594">
        <f>+[14]S2007!I27</f>
        <v>362.76600000000002</v>
      </c>
      <c r="P88" s="595">
        <f t="shared" si="4"/>
        <v>0.65107525658239085</v>
      </c>
      <c r="Q88" s="594">
        <f>+[15]S2008!I27</f>
        <v>270.678</v>
      </c>
      <c r="R88" s="595">
        <f t="shared" si="5"/>
        <v>-0.2538495889912506</v>
      </c>
      <c r="S88" s="594">
        <v>267.22300000000001</v>
      </c>
      <c r="T88" s="595">
        <v>-1.2764243861710165E-2</v>
      </c>
      <c r="U88" s="594">
        <v>175.97399999999999</v>
      </c>
      <c r="V88" s="595">
        <v>-0.34147135538482848</v>
      </c>
      <c r="W88" s="596">
        <v>297.1413587800389</v>
      </c>
      <c r="X88" s="596">
        <v>101.05708027846045</v>
      </c>
      <c r="Y88" s="596">
        <v>311.20320003290522</v>
      </c>
      <c r="Z88" s="596">
        <v>403.46533126304638</v>
      </c>
      <c r="AA88" s="596">
        <v>225.93034375674816</v>
      </c>
      <c r="AB88" s="594">
        <v>91.328000000000003</v>
      </c>
      <c r="AC88" s="595">
        <v>-0.48101424074010929</v>
      </c>
      <c r="AD88" s="594">
        <v>90.572000000000003</v>
      </c>
      <c r="AE88" s="595">
        <v>-8.2778556412053273E-3</v>
      </c>
      <c r="AF88" s="596">
        <v>373.02800028792075</v>
      </c>
      <c r="AG88" s="596">
        <v>278.33499573260394</v>
      </c>
      <c r="AH88" s="596">
        <v>274.78225997182494</v>
      </c>
      <c r="AI88" s="596">
        <v>180.95198922353956</v>
      </c>
      <c r="AJ88" s="596">
        <v>93.911505516766255</v>
      </c>
      <c r="AK88" s="596">
        <v>93.134119631050197</v>
      </c>
    </row>
    <row r="89" spans="1:37" x14ac:dyDescent="0.25">
      <c r="A89" s="592" t="s">
        <v>70</v>
      </c>
      <c r="B89" s="593"/>
      <c r="C89" s="594">
        <v>48.936999999999998</v>
      </c>
      <c r="D89" s="595"/>
      <c r="E89" s="594">
        <v>62.704000000000001</v>
      </c>
      <c r="F89" s="595">
        <v>0.28132088195026267</v>
      </c>
      <c r="G89" s="594">
        <v>108.369</v>
      </c>
      <c r="H89" s="595">
        <v>0.7282629497320745</v>
      </c>
      <c r="I89" s="594">
        <v>86.616</v>
      </c>
      <c r="J89" s="595">
        <v>-0.20073083630927663</v>
      </c>
      <c r="K89" s="594">
        <v>182.291</v>
      </c>
      <c r="L89" s="595">
        <v>1.1045880668698624</v>
      </c>
      <c r="M89" s="594">
        <v>68.397999999999996</v>
      </c>
      <c r="N89" s="595">
        <v>-0.62478674207722817</v>
      </c>
      <c r="O89" s="594">
        <f>+[14]S2007!I28</f>
        <v>152.517</v>
      </c>
      <c r="P89" s="595">
        <f t="shared" si="4"/>
        <v>1.229845901926957</v>
      </c>
      <c r="Q89" s="594">
        <f>+[15]S2008!I28</f>
        <v>272.42700000000002</v>
      </c>
      <c r="R89" s="595">
        <f t="shared" si="5"/>
        <v>0.78620743917071556</v>
      </c>
      <c r="S89" s="594">
        <v>78.322999999999993</v>
      </c>
      <c r="T89" s="595">
        <v>-0.71249912820682249</v>
      </c>
      <c r="U89" s="594">
        <v>86.372</v>
      </c>
      <c r="V89" s="595">
        <v>0.10276674795398551</v>
      </c>
      <c r="W89" s="596">
        <v>128.13208819502626</v>
      </c>
      <c r="X89" s="596">
        <v>221.44594069926643</v>
      </c>
      <c r="Y89" s="596">
        <v>176.99491182540817</v>
      </c>
      <c r="Z89" s="596">
        <v>372.50137932443749</v>
      </c>
      <c r="AA89" s="596">
        <v>139.76745611704845</v>
      </c>
      <c r="AB89" s="594">
        <v>118.47199999999999</v>
      </c>
      <c r="AC89" s="595">
        <v>0.37164821933033848</v>
      </c>
      <c r="AD89" s="594">
        <v>100.976</v>
      </c>
      <c r="AE89" s="595">
        <v>-0.14768046458234854</v>
      </c>
      <c r="AF89" s="596">
        <v>311.65988924535628</v>
      </c>
      <c r="AG89" s="596">
        <v>556.68921266117673</v>
      </c>
      <c r="AH89" s="596">
        <v>160.04863395794592</v>
      </c>
      <c r="AI89" s="596">
        <v>176.49631158428184</v>
      </c>
      <c r="AJ89" s="596">
        <v>242.09085150295277</v>
      </c>
      <c r="AK89" s="596">
        <v>206.33876208186035</v>
      </c>
    </row>
    <row r="90" spans="1:37" x14ac:dyDescent="0.25">
      <c r="A90" s="592" t="s">
        <v>71</v>
      </c>
      <c r="B90" s="593"/>
      <c r="C90" s="594">
        <v>7.23</v>
      </c>
      <c r="D90" s="595"/>
      <c r="E90" s="594">
        <v>5.4809999999999999</v>
      </c>
      <c r="F90" s="595">
        <v>-0.24190871369294611</v>
      </c>
      <c r="G90" s="594">
        <v>16.355</v>
      </c>
      <c r="H90" s="595">
        <v>1.9839445356686738</v>
      </c>
      <c r="I90" s="594">
        <v>10.093</v>
      </c>
      <c r="J90" s="595">
        <v>-0.38287985325588508</v>
      </c>
      <c r="K90" s="594">
        <v>32.353000000000002</v>
      </c>
      <c r="L90" s="595">
        <v>2.2054889527395227</v>
      </c>
      <c r="M90" s="594">
        <v>7.3869999999999996</v>
      </c>
      <c r="N90" s="595">
        <v>-0.77167496059098073</v>
      </c>
      <c r="O90" s="594">
        <f>+[14]S2007!I29</f>
        <v>21.117000000000001</v>
      </c>
      <c r="P90" s="595">
        <f t="shared" si="4"/>
        <v>1.8586706376066064</v>
      </c>
      <c r="Q90" s="594">
        <f>+[15]S2008!I29</f>
        <v>8.91</v>
      </c>
      <c r="R90" s="595">
        <f t="shared" si="5"/>
        <v>-0.57806506606051999</v>
      </c>
      <c r="S90" s="594">
        <v>-6.774</v>
      </c>
      <c r="T90" s="595">
        <v>-1.7602693602693604</v>
      </c>
      <c r="U90" s="594">
        <v>6.9660000000000002</v>
      </c>
      <c r="V90" s="595">
        <v>-2.0283436669619133</v>
      </c>
      <c r="W90" s="596">
        <v>75.809128630705388</v>
      </c>
      <c r="X90" s="596">
        <v>226.21023513139696</v>
      </c>
      <c r="Y90" s="596">
        <v>139.59889349930842</v>
      </c>
      <c r="Z90" s="596">
        <v>447.48271092669432</v>
      </c>
      <c r="AA90" s="596">
        <v>102.17150760719224</v>
      </c>
      <c r="AB90" s="594">
        <v>13.35</v>
      </c>
      <c r="AC90" s="595">
        <v>0.91645133505598608</v>
      </c>
      <c r="AD90" s="594">
        <v>12.15</v>
      </c>
      <c r="AE90" s="595">
        <v>-8.9887640449438158E-2</v>
      </c>
      <c r="AF90" s="596">
        <v>292.0746887966805</v>
      </c>
      <c r="AG90" s="596">
        <v>123.23651452282158</v>
      </c>
      <c r="AH90" s="596">
        <v>-93.69294605809128</v>
      </c>
      <c r="AI90" s="596">
        <v>96.348547717842322</v>
      </c>
      <c r="AJ90" s="596">
        <v>184.6473029045643</v>
      </c>
      <c r="AK90" s="596">
        <v>168.04979253112032</v>
      </c>
    </row>
    <row r="91" spans="1:37" x14ac:dyDescent="0.25">
      <c r="A91" s="592" t="s">
        <v>72</v>
      </c>
      <c r="B91" s="593"/>
      <c r="C91" s="594">
        <v>16.18</v>
      </c>
      <c r="D91" s="595"/>
      <c r="E91" s="594">
        <v>32.773000000000003</v>
      </c>
      <c r="F91" s="595">
        <v>1.0255253399258346</v>
      </c>
      <c r="G91" s="594">
        <v>30.07</v>
      </c>
      <c r="H91" s="595">
        <v>-8.2476428767583154E-2</v>
      </c>
      <c r="I91" s="594">
        <v>38.527999999999999</v>
      </c>
      <c r="J91" s="595">
        <v>0.28127702028599927</v>
      </c>
      <c r="K91" s="594">
        <v>12.118</v>
      </c>
      <c r="L91" s="595">
        <v>-0.68547549833887034</v>
      </c>
      <c r="M91" s="594">
        <v>34.536999999999999</v>
      </c>
      <c r="N91" s="595">
        <v>1.8500577653078063</v>
      </c>
      <c r="O91" s="594">
        <f>+[14]S2007!I30</f>
        <v>130.768</v>
      </c>
      <c r="P91" s="595">
        <f t="shared" si="4"/>
        <v>2.7863161247357904</v>
      </c>
      <c r="Q91" s="594">
        <f>+[15]S2008!I30</f>
        <v>69.730999999999995</v>
      </c>
      <c r="R91" s="595">
        <f t="shared" si="5"/>
        <v>-0.46675792242750525</v>
      </c>
      <c r="S91" s="594">
        <v>62.787999999999997</v>
      </c>
      <c r="T91" s="595">
        <v>-9.9568341196885152E-2</v>
      </c>
      <c r="U91" s="594">
        <v>38.253999999999998</v>
      </c>
      <c r="V91" s="595">
        <v>-0.39074345416321593</v>
      </c>
      <c r="W91" s="596">
        <v>202.55253399258345</v>
      </c>
      <c r="X91" s="596">
        <v>185.84672435105068</v>
      </c>
      <c r="Y91" s="596">
        <v>238.1211372064277</v>
      </c>
      <c r="Z91" s="596">
        <v>74.894932014833131</v>
      </c>
      <c r="AA91" s="596">
        <v>213.45488257107542</v>
      </c>
      <c r="AB91" s="594">
        <v>23.555</v>
      </c>
      <c r="AC91" s="595">
        <v>-0.38424739896481414</v>
      </c>
      <c r="AD91" s="594">
        <v>19.073</v>
      </c>
      <c r="AE91" s="595">
        <v>-0.19027807259605176</v>
      </c>
      <c r="AF91" s="596">
        <v>808.20766378244753</v>
      </c>
      <c r="AG91" s="596">
        <v>430.9703337453646</v>
      </c>
      <c r="AH91" s="596">
        <v>388.05933250927069</v>
      </c>
      <c r="AI91" s="596">
        <v>236.42768850432631</v>
      </c>
      <c r="AJ91" s="596">
        <v>145.58096415327566</v>
      </c>
      <c r="AK91" s="596">
        <v>117.88009888751546</v>
      </c>
    </row>
    <row r="92" spans="1:37" x14ac:dyDescent="0.25">
      <c r="A92" s="592" t="s">
        <v>73</v>
      </c>
      <c r="B92" s="593"/>
      <c r="C92" s="594">
        <v>0</v>
      </c>
      <c r="D92" s="595"/>
      <c r="E92" s="594">
        <v>152.279</v>
      </c>
      <c r="F92" s="595" t="e">
        <v>#DIV/0!</v>
      </c>
      <c r="G92" s="594">
        <v>65.986999999999995</v>
      </c>
      <c r="H92" s="595">
        <v>-0.56667038790640867</v>
      </c>
      <c r="I92" s="594">
        <v>158.166</v>
      </c>
      <c r="J92" s="595">
        <v>1.3969266673738767</v>
      </c>
      <c r="K92" s="594">
        <v>99.296000000000006</v>
      </c>
      <c r="L92" s="595">
        <v>-0.37220388705537216</v>
      </c>
      <c r="M92" s="594">
        <v>1054.1099999999999</v>
      </c>
      <c r="N92" s="595">
        <v>9.6158354817918124</v>
      </c>
      <c r="O92" s="594">
        <f>+[14]S2007!I31</f>
        <v>115.637</v>
      </c>
      <c r="P92" s="595">
        <f t="shared" si="4"/>
        <v>-0.8902989251596134</v>
      </c>
      <c r="Q92" s="594">
        <f>+[15]S2008!I31</f>
        <v>77.02</v>
      </c>
      <c r="R92" s="595">
        <f t="shared" si="5"/>
        <v>-0.33395020624886501</v>
      </c>
      <c r="S92" s="594">
        <v>87.082999999999998</v>
      </c>
      <c r="T92" s="595">
        <v>0.13065437548688655</v>
      </c>
      <c r="U92" s="594">
        <v>76.131</v>
      </c>
      <c r="V92" s="595">
        <v>-0.12576507469885051</v>
      </c>
      <c r="W92" s="596" t="e">
        <v>#DIV/0!</v>
      </c>
      <c r="X92" s="596" t="e">
        <v>#DIV/0!</v>
      </c>
      <c r="Y92" s="596" t="e">
        <v>#DIV/0!</v>
      </c>
      <c r="Z92" s="596" t="e">
        <v>#DIV/0!</v>
      </c>
      <c r="AA92" s="596" t="e">
        <v>#DIV/0!</v>
      </c>
      <c r="AB92" s="594">
        <v>29.466999999999999</v>
      </c>
      <c r="AC92" s="595">
        <v>-0.61294347900329693</v>
      </c>
      <c r="AD92" s="594">
        <v>44.256</v>
      </c>
      <c r="AE92" s="595">
        <v>0.50188346285675511</v>
      </c>
      <c r="AF92" s="596"/>
      <c r="AG92" s="596"/>
      <c r="AH92" s="596"/>
      <c r="AI92" s="596"/>
      <c r="AJ92" s="596"/>
      <c r="AK92" s="596"/>
    </row>
    <row r="93" spans="1:37" x14ac:dyDescent="0.25">
      <c r="A93" s="592" t="s">
        <v>74</v>
      </c>
      <c r="B93" s="593"/>
      <c r="C93" s="594">
        <v>21.571000000000002</v>
      </c>
      <c r="D93" s="595"/>
      <c r="E93" s="594">
        <v>20.526</v>
      </c>
      <c r="F93" s="595">
        <v>-4.8444671086180599E-2</v>
      </c>
      <c r="G93" s="594">
        <v>21.844999999999999</v>
      </c>
      <c r="H93" s="595">
        <v>6.4259962973789289E-2</v>
      </c>
      <c r="I93" s="594">
        <v>46.186999999999998</v>
      </c>
      <c r="J93" s="595">
        <v>1.1143053330281529</v>
      </c>
      <c r="K93" s="594">
        <v>155.26</v>
      </c>
      <c r="L93" s="595">
        <v>2.3615519518479227</v>
      </c>
      <c r="M93" s="594">
        <v>24.814</v>
      </c>
      <c r="N93" s="595">
        <v>-0.84017776632745078</v>
      </c>
      <c r="O93" s="594">
        <f>+[14]S2007!I32</f>
        <v>25.457000000000001</v>
      </c>
      <c r="P93" s="595">
        <f t="shared" si="4"/>
        <v>2.5912791166277128E-2</v>
      </c>
      <c r="Q93" s="594">
        <f>+[15]S2008!I32</f>
        <v>60.356000000000002</v>
      </c>
      <c r="R93" s="595">
        <f t="shared" si="5"/>
        <v>1.3708999489334956</v>
      </c>
      <c r="S93" s="594">
        <v>37.682000000000002</v>
      </c>
      <c r="T93" s="595">
        <v>-0.3756710186228378</v>
      </c>
      <c r="U93" s="594">
        <v>44.451999999999998</v>
      </c>
      <c r="V93" s="595">
        <v>0.17966137678467162</v>
      </c>
      <c r="W93" s="596">
        <v>95.155532891381938</v>
      </c>
      <c r="X93" s="596">
        <v>101.27022391173334</v>
      </c>
      <c r="Y93" s="596">
        <v>214.11617449353295</v>
      </c>
      <c r="Z93" s="596">
        <v>719.76264429094613</v>
      </c>
      <c r="AA93" s="596">
        <v>115.03407352463955</v>
      </c>
      <c r="AB93" s="594">
        <v>28.291</v>
      </c>
      <c r="AC93" s="595">
        <v>-0.36356069468190405</v>
      </c>
      <c r="AD93" s="594">
        <v>22.556000000000001</v>
      </c>
      <c r="AE93" s="595">
        <v>-0.20271464423314833</v>
      </c>
      <c r="AF93" s="596">
        <v>118.01492744888971</v>
      </c>
      <c r="AG93" s="596">
        <v>279.80158546196276</v>
      </c>
      <c r="AH93" s="596">
        <v>174.68823883918225</v>
      </c>
      <c r="AI93" s="596">
        <v>206.07296833711925</v>
      </c>
      <c r="AJ93" s="596">
        <v>131.15293681331417</v>
      </c>
      <c r="AK93" s="596">
        <v>104.5663158870706</v>
      </c>
    </row>
    <row r="94" spans="1:37" x14ac:dyDescent="0.25">
      <c r="A94" s="598"/>
      <c r="B94" s="598"/>
      <c r="C94" s="599"/>
      <c r="D94" s="600"/>
      <c r="E94" s="599"/>
      <c r="F94" s="600"/>
      <c r="G94" s="599"/>
      <c r="H94" s="600"/>
      <c r="I94" s="599"/>
      <c r="J94" s="600"/>
      <c r="K94" s="599"/>
      <c r="L94" s="600"/>
      <c r="M94" s="599"/>
      <c r="N94" s="600"/>
      <c r="O94" s="599"/>
      <c r="P94" s="600"/>
      <c r="Q94" s="599"/>
      <c r="R94" s="600"/>
      <c r="S94" s="599"/>
      <c r="T94" s="600"/>
      <c r="U94" s="599"/>
      <c r="V94" s="600"/>
      <c r="W94" s="601"/>
      <c r="X94" s="601"/>
      <c r="Y94" s="601"/>
      <c r="Z94" s="601"/>
      <c r="AA94" s="601"/>
      <c r="AB94" s="594"/>
      <c r="AC94" s="600"/>
      <c r="AD94" s="599"/>
      <c r="AE94" s="600"/>
      <c r="AF94" s="601"/>
      <c r="AG94" s="601"/>
      <c r="AH94" s="601"/>
      <c r="AI94" s="601"/>
      <c r="AJ94" s="596" t="e">
        <v>#DIV/0!</v>
      </c>
      <c r="AK94" s="596"/>
    </row>
    <row r="95" spans="1:37" x14ac:dyDescent="0.25">
      <c r="A95" s="602" t="s">
        <v>286</v>
      </c>
      <c r="B95" s="603"/>
      <c r="C95" s="604">
        <f>SUM(C73:C93)</f>
        <v>458.37799999999999</v>
      </c>
      <c r="D95" s="605"/>
      <c r="E95" s="604">
        <f>SUM(E73:E93)</f>
        <v>753.80499999999995</v>
      </c>
      <c r="F95" s="605">
        <f>(+E95-C95)/C95</f>
        <v>0.64450519003966156</v>
      </c>
      <c r="G95" s="604">
        <f>SUM(G73:G93)</f>
        <v>859.54800000000012</v>
      </c>
      <c r="H95" s="605">
        <f>(+G95-E95)/E95</f>
        <v>0.14027898461803806</v>
      </c>
      <c r="I95" s="604">
        <f>SUM(I73:I93)</f>
        <v>2202.6280000000002</v>
      </c>
      <c r="J95" s="605">
        <f>(+I95-G95)/G95</f>
        <v>1.5625421733283071</v>
      </c>
      <c r="K95" s="604">
        <f>SUM(K73:K93)</f>
        <v>2216.7610000000004</v>
      </c>
      <c r="L95" s="605">
        <f>(+K95-I95)/I95</f>
        <v>6.4164261963437609E-3</v>
      </c>
      <c r="M95" s="604">
        <f>SUM(M73:M93)</f>
        <v>2015.905</v>
      </c>
      <c r="N95" s="605">
        <f>(+M95-K95)/K95</f>
        <v>-9.0607873379223297E-2</v>
      </c>
      <c r="O95" s="604">
        <f>SUM(O73:O93)</f>
        <v>1384.5980000000002</v>
      </c>
      <c r="P95" s="605">
        <f>(+O95-M95)/M95</f>
        <v>-0.31316307068041388</v>
      </c>
      <c r="Q95" s="604">
        <f>SUM(Q73:Q93)</f>
        <v>1243.6500000000001</v>
      </c>
      <c r="R95" s="605">
        <f>(+Q95-O95)/O95</f>
        <v>-0.10179705589636853</v>
      </c>
      <c r="S95" s="604">
        <v>1320.2180000000003</v>
      </c>
      <c r="T95" s="605">
        <v>6.156716117878841E-2</v>
      </c>
      <c r="U95" s="604">
        <v>808.58699999999999</v>
      </c>
      <c r="V95" s="605">
        <v>-0.38753524039211723</v>
      </c>
      <c r="W95" s="606">
        <v>164.45051900396615</v>
      </c>
      <c r="X95" s="606">
        <v>187.5194708297519</v>
      </c>
      <c r="Y95" s="606">
        <v>480.52655232144656</v>
      </c>
      <c r="Z95" s="606">
        <v>483.6098154798006</v>
      </c>
      <c r="AA95" s="606">
        <v>439.79095855385731</v>
      </c>
      <c r="AB95" s="604">
        <v>999.00900000000001</v>
      </c>
      <c r="AC95" s="605">
        <v>0.23549970504101603</v>
      </c>
      <c r="AD95" s="604">
        <v>709.84599999999989</v>
      </c>
      <c r="AE95" s="605">
        <v>-0.28944984479619312</v>
      </c>
      <c r="AF95" s="606">
        <v>302.06467151564868</v>
      </c>
      <c r="AG95" s="606">
        <v>271.31537726505201</v>
      </c>
      <c r="AH95" s="606">
        <v>288.01949482741327</v>
      </c>
      <c r="AI95" s="606">
        <v>176.4017906618555</v>
      </c>
      <c r="AJ95" s="606">
        <v>217.94436033142955</v>
      </c>
      <c r="AK95" s="606">
        <v>154.86039905929164</v>
      </c>
    </row>
    <row r="96" spans="1:37" x14ac:dyDescent="0.25">
      <c r="A96" s="429"/>
      <c r="B96" s="429"/>
      <c r="C96" s="429"/>
      <c r="D96" s="429"/>
      <c r="E96" s="429"/>
      <c r="F96" s="429"/>
      <c r="G96" s="429"/>
      <c r="H96" s="575"/>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row>
    <row r="97" spans="1:37" ht="30.75" x14ac:dyDescent="0.45">
      <c r="A97" s="429"/>
      <c r="B97" s="429"/>
      <c r="C97" s="429"/>
      <c r="D97" s="429"/>
      <c r="E97" s="429"/>
      <c r="F97" s="429"/>
      <c r="G97" s="429"/>
      <c r="H97" s="574"/>
      <c r="I97" s="429"/>
      <c r="J97" s="429"/>
      <c r="K97" s="429"/>
      <c r="L97" s="429"/>
      <c r="M97" s="429"/>
      <c r="N97" s="429"/>
      <c r="O97" s="429"/>
      <c r="P97" s="429"/>
      <c r="Q97" s="429"/>
      <c r="R97" s="429"/>
      <c r="S97" s="574"/>
      <c r="T97" s="429"/>
      <c r="U97" s="574" t="s">
        <v>289</v>
      </c>
      <c r="V97" s="429"/>
      <c r="W97" s="429"/>
      <c r="X97" s="429"/>
      <c r="Y97" s="429"/>
      <c r="Z97" s="429"/>
      <c r="AA97" s="429"/>
      <c r="AB97" s="429"/>
      <c r="AC97" s="429"/>
      <c r="AD97" s="429"/>
      <c r="AE97" s="429"/>
      <c r="AF97" s="429"/>
      <c r="AG97" s="429"/>
      <c r="AH97" s="429"/>
      <c r="AI97" s="429"/>
      <c r="AJ97" s="429"/>
    </row>
    <row r="98" spans="1:37" x14ac:dyDescent="0.25">
      <c r="A98" s="429"/>
      <c r="B98" s="429"/>
      <c r="C98" s="429"/>
      <c r="D98" s="429"/>
      <c r="E98" s="429"/>
      <c r="F98" s="429"/>
      <c r="G98" s="429"/>
      <c r="H98" s="576"/>
      <c r="I98" s="429"/>
      <c r="J98" s="429"/>
      <c r="K98" s="429"/>
      <c r="L98" s="429"/>
      <c r="M98" s="429"/>
      <c r="N98" s="429"/>
      <c r="O98" s="429"/>
      <c r="P98" s="429"/>
      <c r="Q98" s="429"/>
      <c r="R98" s="429"/>
      <c r="S98" s="429"/>
      <c r="T98" s="429"/>
      <c r="U98" s="429"/>
      <c r="V98" s="429"/>
      <c r="W98" s="577"/>
      <c r="X98" s="577"/>
      <c r="Y98" s="577"/>
      <c r="Z98" s="429"/>
      <c r="AA98" s="429"/>
      <c r="AB98" s="429"/>
      <c r="AC98" s="429"/>
      <c r="AD98" s="429"/>
      <c r="AE98" s="429"/>
      <c r="AF98" s="429"/>
      <c r="AG98" s="429"/>
      <c r="AH98" s="429"/>
      <c r="AI98" s="429"/>
      <c r="AJ98" s="429"/>
    </row>
    <row r="99" spans="1:37" x14ac:dyDescent="0.25">
      <c r="A99" s="429"/>
      <c r="B99" s="429"/>
      <c r="C99" s="429"/>
      <c r="D99" s="429"/>
      <c r="E99" s="576"/>
      <c r="F99" s="576"/>
      <c r="G99" s="429"/>
      <c r="H99" s="429"/>
      <c r="I99" s="429"/>
      <c r="J99" s="429"/>
      <c r="K99" s="429"/>
      <c r="L99" s="429"/>
      <c r="M99" s="429"/>
      <c r="N99" s="429"/>
      <c r="O99" s="429"/>
      <c r="P99" s="429"/>
      <c r="Q99" s="429"/>
      <c r="R99" s="429"/>
      <c r="S99" s="429"/>
      <c r="T99" s="429"/>
      <c r="U99" s="429"/>
      <c r="V99" s="429"/>
      <c r="W99" s="578" t="s">
        <v>283</v>
      </c>
      <c r="X99" s="579"/>
      <c r="Y99" s="579"/>
      <c r="Z99" s="579"/>
      <c r="AA99" s="579"/>
      <c r="AB99" s="580"/>
      <c r="AC99" s="580"/>
      <c r="AD99" s="580"/>
      <c r="AE99" s="580"/>
      <c r="AF99" s="581"/>
      <c r="AG99" s="581"/>
      <c r="AH99" s="813" t="s">
        <v>283</v>
      </c>
      <c r="AI99" s="813"/>
      <c r="AJ99" s="813"/>
      <c r="AK99" s="813"/>
    </row>
    <row r="100" spans="1:37" x14ac:dyDescent="0.25">
      <c r="A100" s="582"/>
      <c r="B100" s="583">
        <v>2000</v>
      </c>
      <c r="C100" s="808">
        <v>2001</v>
      </c>
      <c r="D100" s="809"/>
      <c r="E100" s="808">
        <v>2002</v>
      </c>
      <c r="F100" s="809"/>
      <c r="G100" s="808">
        <v>2003</v>
      </c>
      <c r="H100" s="809"/>
      <c r="I100" s="808">
        <v>2004</v>
      </c>
      <c r="J100" s="809"/>
      <c r="K100" s="808">
        <v>2005</v>
      </c>
      <c r="L100" s="809"/>
      <c r="M100" s="808">
        <v>2006</v>
      </c>
      <c r="N100" s="809"/>
      <c r="O100" s="808">
        <v>2007</v>
      </c>
      <c r="P100" s="809"/>
      <c r="Q100" s="808">
        <v>2008</v>
      </c>
      <c r="R100" s="809"/>
      <c r="S100" s="808">
        <f>+S69</f>
        <v>2009</v>
      </c>
      <c r="T100" s="809"/>
      <c r="U100" s="808">
        <f>+U69</f>
        <v>2010</v>
      </c>
      <c r="V100" s="809"/>
      <c r="W100" s="584" t="s">
        <v>4</v>
      </c>
      <c r="X100" s="584" t="s">
        <v>5</v>
      </c>
      <c r="Y100" s="584" t="s">
        <v>6</v>
      </c>
      <c r="Z100" s="584" t="s">
        <v>7</v>
      </c>
      <c r="AA100" s="584" t="s">
        <v>8</v>
      </c>
      <c r="AB100" s="808">
        <f>+AB69</f>
        <v>2011</v>
      </c>
      <c r="AC100" s="809"/>
      <c r="AD100" s="808">
        <v>2012</v>
      </c>
      <c r="AE100" s="809"/>
      <c r="AF100" s="584" t="s">
        <v>9</v>
      </c>
      <c r="AG100" s="584" t="s">
        <v>10</v>
      </c>
      <c r="AH100" s="584" t="s">
        <v>11</v>
      </c>
      <c r="AI100" s="584" t="s">
        <v>12</v>
      </c>
      <c r="AJ100" s="584" t="s">
        <v>13</v>
      </c>
      <c r="AK100" s="584" t="s">
        <v>14</v>
      </c>
    </row>
    <row r="101" spans="1:37" x14ac:dyDescent="0.25">
      <c r="A101" s="585"/>
      <c r="B101" s="582"/>
      <c r="C101" s="586"/>
      <c r="D101" s="587" t="s">
        <v>284</v>
      </c>
      <c r="E101" s="586"/>
      <c r="F101" s="587" t="s">
        <v>284</v>
      </c>
      <c r="G101" s="586"/>
      <c r="H101" s="587" t="s">
        <v>284</v>
      </c>
      <c r="I101" s="586"/>
      <c r="J101" s="587" t="s">
        <v>284</v>
      </c>
      <c r="K101" s="586"/>
      <c r="L101" s="587" t="s">
        <v>284</v>
      </c>
      <c r="M101" s="586"/>
      <c r="N101" s="587" t="s">
        <v>284</v>
      </c>
      <c r="O101" s="586"/>
      <c r="P101" s="587" t="s">
        <v>284</v>
      </c>
      <c r="Q101" s="586"/>
      <c r="R101" s="587" t="s">
        <v>284</v>
      </c>
      <c r="S101" s="586"/>
      <c r="T101" s="587" t="s">
        <v>284</v>
      </c>
      <c r="U101" s="586"/>
      <c r="V101" s="587" t="s">
        <v>284</v>
      </c>
      <c r="W101" s="588"/>
      <c r="X101" s="588"/>
      <c r="Y101" s="588"/>
      <c r="Z101" s="588"/>
      <c r="AA101" s="588"/>
      <c r="AB101" s="586"/>
      <c r="AC101" s="587" t="s">
        <v>284</v>
      </c>
      <c r="AD101" s="586"/>
      <c r="AE101" s="587" t="s">
        <v>284</v>
      </c>
      <c r="AF101" s="588"/>
      <c r="AG101" s="588"/>
      <c r="AH101" s="588"/>
      <c r="AI101" s="588"/>
      <c r="AJ101" s="588"/>
      <c r="AK101" s="588"/>
    </row>
    <row r="102" spans="1:37" x14ac:dyDescent="0.25">
      <c r="A102" s="585"/>
      <c r="B102" s="589"/>
      <c r="C102" s="590"/>
      <c r="D102" s="591" t="s">
        <v>17</v>
      </c>
      <c r="E102" s="590"/>
      <c r="F102" s="591" t="s">
        <v>17</v>
      </c>
      <c r="G102" s="590"/>
      <c r="H102" s="591" t="s">
        <v>17</v>
      </c>
      <c r="I102" s="590"/>
      <c r="J102" s="591" t="s">
        <v>17</v>
      </c>
      <c r="K102" s="590"/>
      <c r="L102" s="591" t="s">
        <v>17</v>
      </c>
      <c r="M102" s="590"/>
      <c r="N102" s="591" t="s">
        <v>17</v>
      </c>
      <c r="O102" s="590"/>
      <c r="P102" s="591" t="s">
        <v>17</v>
      </c>
      <c r="Q102" s="590"/>
      <c r="R102" s="591" t="s">
        <v>17</v>
      </c>
      <c r="S102" s="590"/>
      <c r="T102" s="591" t="s">
        <v>17</v>
      </c>
      <c r="U102" s="590"/>
      <c r="V102" s="591" t="s">
        <v>17</v>
      </c>
      <c r="W102" s="588"/>
      <c r="X102" s="588"/>
      <c r="Y102" s="588"/>
      <c r="Z102" s="588"/>
      <c r="AA102" s="588"/>
      <c r="AB102" s="590"/>
      <c r="AC102" s="591" t="s">
        <v>17</v>
      </c>
      <c r="AD102" s="590"/>
      <c r="AE102" s="591" t="s">
        <v>17</v>
      </c>
      <c r="AF102" s="588"/>
      <c r="AG102" s="588"/>
      <c r="AH102" s="588"/>
      <c r="AI102" s="588"/>
      <c r="AJ102" s="588"/>
      <c r="AK102" s="588"/>
    </row>
    <row r="103" spans="1:37" x14ac:dyDescent="0.25">
      <c r="A103" s="585"/>
      <c r="B103" s="589"/>
      <c r="C103" s="590"/>
      <c r="D103" s="591" t="s">
        <v>285</v>
      </c>
      <c r="E103" s="590"/>
      <c r="F103" s="591" t="s">
        <v>285</v>
      </c>
      <c r="G103" s="590"/>
      <c r="H103" s="591" t="s">
        <v>285</v>
      </c>
      <c r="I103" s="590"/>
      <c r="J103" s="591" t="s">
        <v>285</v>
      </c>
      <c r="K103" s="590"/>
      <c r="L103" s="591" t="s">
        <v>285</v>
      </c>
      <c r="M103" s="590"/>
      <c r="N103" s="591" t="s">
        <v>285</v>
      </c>
      <c r="O103" s="590"/>
      <c r="P103" s="591" t="s">
        <v>285</v>
      </c>
      <c r="Q103" s="590"/>
      <c r="R103" s="591" t="s">
        <v>285</v>
      </c>
      <c r="S103" s="590"/>
      <c r="T103" s="591" t="s">
        <v>285</v>
      </c>
      <c r="U103" s="590"/>
      <c r="V103" s="591" t="s">
        <v>285</v>
      </c>
      <c r="W103" s="588"/>
      <c r="X103" s="588"/>
      <c r="Y103" s="588"/>
      <c r="Z103" s="588"/>
      <c r="AA103" s="588"/>
      <c r="AB103" s="590"/>
      <c r="AC103" s="591" t="s">
        <v>285</v>
      </c>
      <c r="AD103" s="590"/>
      <c r="AE103" s="591" t="s">
        <v>285</v>
      </c>
      <c r="AF103" s="588"/>
      <c r="AG103" s="588"/>
      <c r="AH103" s="588"/>
      <c r="AI103" s="588"/>
      <c r="AJ103" s="588"/>
      <c r="AK103" s="588"/>
    </row>
    <row r="104" spans="1:37" x14ac:dyDescent="0.25">
      <c r="A104" s="592" t="s">
        <v>54</v>
      </c>
      <c r="B104" s="593">
        <v>288.55944677136972</v>
      </c>
      <c r="C104" s="594">
        <v>306.02999999999997</v>
      </c>
      <c r="D104" s="595">
        <v>6.0544034943595004E-2</v>
      </c>
      <c r="E104" s="594">
        <v>319.154</v>
      </c>
      <c r="F104" s="595">
        <v>4.2884684508054847E-2</v>
      </c>
      <c r="G104" s="594">
        <v>355.84500000000003</v>
      </c>
      <c r="H104" s="595">
        <v>0.11496330924882668</v>
      </c>
      <c r="I104" s="594">
        <v>367.70600000000002</v>
      </c>
      <c r="J104" s="595">
        <v>3.3331928227177531E-2</v>
      </c>
      <c r="K104" s="594">
        <v>407.70499999999998</v>
      </c>
      <c r="L104" s="595">
        <v>0.10877984041598442</v>
      </c>
      <c r="M104" s="594">
        <v>425.3</v>
      </c>
      <c r="N104" s="595">
        <v>4.3156203627622985E-2</v>
      </c>
      <c r="O104" s="594">
        <f>+[14]S2007!K12</f>
        <v>435.90899999999999</v>
      </c>
      <c r="P104" s="595">
        <f t="shared" ref="P104:P124" si="6">(+O104-M104)/M104</f>
        <v>2.4944744885962804E-2</v>
      </c>
      <c r="Q104" s="594">
        <f>+[15]S2008!K12</f>
        <v>441.87700000000001</v>
      </c>
      <c r="R104" s="595">
        <f t="shared" ref="R104:R124" si="7">(+Q104-O104)/O104</f>
        <v>1.3690930905303671E-2</v>
      </c>
      <c r="S104" s="594">
        <v>462.85</v>
      </c>
      <c r="T104" s="595">
        <v>4.7463434394639258E-2</v>
      </c>
      <c r="U104" s="594">
        <v>475.22800000000001</v>
      </c>
      <c r="V104" s="595">
        <v>2.674300529329153E-2</v>
      </c>
      <c r="W104" s="596">
        <v>104.28846845080548</v>
      </c>
      <c r="X104" s="596">
        <v>116.27781590040195</v>
      </c>
      <c r="Y104" s="596">
        <v>120.1535797144071</v>
      </c>
      <c r="Z104" s="596">
        <v>133.22386694114957</v>
      </c>
      <c r="AA104" s="596">
        <v>138.97330327092118</v>
      </c>
      <c r="AB104" s="594">
        <v>475.05</v>
      </c>
      <c r="AC104" s="595">
        <v>-3.7455705471899228E-4</v>
      </c>
      <c r="AD104" s="594">
        <v>475.685</v>
      </c>
      <c r="AE104" s="595">
        <v>1.3367013998526278E-3</v>
      </c>
      <c r="AF104" s="596">
        <v>142.43995686697383</v>
      </c>
      <c r="AG104" s="596">
        <v>144.39009247459401</v>
      </c>
      <c r="AH104" s="596">
        <v>151.24334215599779</v>
      </c>
      <c r="AI104" s="596">
        <v>155.28804365585074</v>
      </c>
      <c r="AJ104" s="596">
        <v>155.22987942358594</v>
      </c>
      <c r="AK104" s="596">
        <v>155.4373754207104</v>
      </c>
    </row>
    <row r="105" spans="1:37" x14ac:dyDescent="0.25">
      <c r="A105" s="592" t="s">
        <v>55</v>
      </c>
      <c r="B105" s="593">
        <v>9.8824027640773249</v>
      </c>
      <c r="C105" s="594">
        <v>9.0419999999999998</v>
      </c>
      <c r="D105" s="595">
        <v>-8.5040327149203135E-2</v>
      </c>
      <c r="E105" s="594">
        <v>9.7759999999999998</v>
      </c>
      <c r="F105" s="595">
        <v>8.1176730811767309E-2</v>
      </c>
      <c r="G105" s="594">
        <v>9.5280000000000005</v>
      </c>
      <c r="H105" s="595">
        <v>-2.5368248772504026E-2</v>
      </c>
      <c r="I105" s="594">
        <v>9.8699999999999992</v>
      </c>
      <c r="J105" s="595">
        <v>3.5894206549118256E-2</v>
      </c>
      <c r="K105" s="594">
        <v>12.353999999999999</v>
      </c>
      <c r="L105" s="595">
        <v>0.2516717325227964</v>
      </c>
      <c r="M105" s="594">
        <v>11.907</v>
      </c>
      <c r="N105" s="595">
        <v>-3.6182612918892604E-2</v>
      </c>
      <c r="O105" s="594">
        <f>+[14]S2007!K13</f>
        <v>11.786</v>
      </c>
      <c r="P105" s="595">
        <f t="shared" si="6"/>
        <v>-1.0162089527168929E-2</v>
      </c>
      <c r="Q105" s="594">
        <f>+[15]S2008!K13</f>
        <v>13.295</v>
      </c>
      <c r="R105" s="595">
        <f t="shared" si="7"/>
        <v>0.12803325979976246</v>
      </c>
      <c r="S105" s="594">
        <v>15.43</v>
      </c>
      <c r="T105" s="595">
        <v>0.16058668672433243</v>
      </c>
      <c r="U105" s="594">
        <v>14.515000000000001</v>
      </c>
      <c r="V105" s="595">
        <v>-5.9300064808813946E-2</v>
      </c>
      <c r="W105" s="596">
        <v>108.11767308117673</v>
      </c>
      <c r="X105" s="596">
        <v>105.37491705374917</v>
      </c>
      <c r="Y105" s="596">
        <v>109.15726609157265</v>
      </c>
      <c r="Z105" s="596">
        <v>136.62906436629063</v>
      </c>
      <c r="AA105" s="596">
        <v>131.68546781685467</v>
      </c>
      <c r="AB105" s="594">
        <v>15.268000000000001</v>
      </c>
      <c r="AC105" s="595">
        <v>5.1877368239751989E-2</v>
      </c>
      <c r="AD105" s="594">
        <v>15.654999999999999</v>
      </c>
      <c r="AE105" s="595">
        <v>2.5347131254912145E-2</v>
      </c>
      <c r="AF105" s="596">
        <v>130.34726830347267</v>
      </c>
      <c r="AG105" s="596">
        <v>147.03605397036054</v>
      </c>
      <c r="AH105" s="596">
        <v>170.64808670648085</v>
      </c>
      <c r="AI105" s="596">
        <v>160.52864410528645</v>
      </c>
      <c r="AJ105" s="596">
        <v>168.85644768856449</v>
      </c>
      <c r="AK105" s="596">
        <v>173.13647423136473</v>
      </c>
    </row>
    <row r="106" spans="1:37" x14ac:dyDescent="0.25">
      <c r="A106" s="592" t="s">
        <v>56</v>
      </c>
      <c r="B106" s="593">
        <v>616.9454673160252</v>
      </c>
      <c r="C106" s="594">
        <v>634.82799999999997</v>
      </c>
      <c r="D106" s="595">
        <v>2.8985596995746456E-2</v>
      </c>
      <c r="E106" s="594">
        <v>648.56299999999999</v>
      </c>
      <c r="F106" s="595">
        <v>2.1635781660544296E-2</v>
      </c>
      <c r="G106" s="594">
        <v>672.44899999999996</v>
      </c>
      <c r="H106" s="595">
        <v>3.6829112977459347E-2</v>
      </c>
      <c r="I106" s="594">
        <v>697.73</v>
      </c>
      <c r="J106" s="595">
        <v>3.759541615795408E-2</v>
      </c>
      <c r="K106" s="594">
        <v>872.58100000000002</v>
      </c>
      <c r="L106" s="595">
        <v>0.25059980221575678</v>
      </c>
      <c r="M106" s="594">
        <v>877.48099999999999</v>
      </c>
      <c r="N106" s="595">
        <v>5.6155245186406506E-3</v>
      </c>
      <c r="O106" s="594">
        <f>+[14]S2007!K14</f>
        <v>863.49900000000002</v>
      </c>
      <c r="P106" s="595">
        <f t="shared" si="6"/>
        <v>-1.5934248148962736E-2</v>
      </c>
      <c r="Q106" s="594">
        <f>+[15]S2008!K14</f>
        <v>837.08799999999997</v>
      </c>
      <c r="R106" s="595">
        <f t="shared" si="7"/>
        <v>-3.0586022682134034E-2</v>
      </c>
      <c r="S106" s="594">
        <v>882.93399999999997</v>
      </c>
      <c r="T106" s="595">
        <v>5.4768435337742276E-2</v>
      </c>
      <c r="U106" s="594">
        <v>907.03499999999997</v>
      </c>
      <c r="V106" s="595">
        <v>2.7296491017448642E-2</v>
      </c>
      <c r="W106" s="596">
        <v>102.16357816605444</v>
      </c>
      <c r="X106" s="596">
        <v>105.92617212851354</v>
      </c>
      <c r="Y106" s="596">
        <v>109.90851065170409</v>
      </c>
      <c r="Z106" s="596">
        <v>137.45156168284953</v>
      </c>
      <c r="AA106" s="596">
        <v>138.22342429760502</v>
      </c>
      <c r="AB106" s="594">
        <v>900.08699999999999</v>
      </c>
      <c r="AC106" s="595">
        <v>-7.6601233689989681E-3</v>
      </c>
      <c r="AD106" s="594">
        <v>910.36400000000003</v>
      </c>
      <c r="AE106" s="595">
        <v>1.1417785169655871E-2</v>
      </c>
      <c r="AF106" s="596">
        <v>136.02093795484762</v>
      </c>
      <c r="AG106" s="596">
        <v>131.8605984613155</v>
      </c>
      <c r="AH106" s="596">
        <v>139.08239712174006</v>
      </c>
      <c r="AI106" s="596">
        <v>142.87885852545887</v>
      </c>
      <c r="AJ106" s="596">
        <v>141.78438884233211</v>
      </c>
      <c r="AK106" s="596">
        <v>143.40325253454481</v>
      </c>
    </row>
    <row r="107" spans="1:37" x14ac:dyDescent="0.25">
      <c r="A107" s="592" t="s">
        <v>57</v>
      </c>
      <c r="B107" s="593">
        <v>33.268087611748363</v>
      </c>
      <c r="C107" s="594">
        <v>33.241999999999997</v>
      </c>
      <c r="D107" s="595">
        <v>-7.8416325136625891E-4</v>
      </c>
      <c r="E107" s="594">
        <v>37.048000000000002</v>
      </c>
      <c r="F107" s="595">
        <v>0.11449371277299816</v>
      </c>
      <c r="G107" s="594">
        <v>39.151000000000003</v>
      </c>
      <c r="H107" s="595">
        <v>5.6764197797451996E-2</v>
      </c>
      <c r="I107" s="594">
        <v>41.341000000000001</v>
      </c>
      <c r="J107" s="595">
        <v>5.5937268524430983E-2</v>
      </c>
      <c r="K107" s="594">
        <v>42.021000000000001</v>
      </c>
      <c r="L107" s="595">
        <v>1.6448561960281553E-2</v>
      </c>
      <c r="M107" s="594">
        <v>43.869</v>
      </c>
      <c r="N107" s="595">
        <v>4.3978010994502721E-2</v>
      </c>
      <c r="O107" s="594">
        <f>+[14]S2007!K15</f>
        <v>45.343000000000004</v>
      </c>
      <c r="P107" s="595">
        <f t="shared" si="6"/>
        <v>3.3600036472224211E-2</v>
      </c>
      <c r="Q107" s="594">
        <f>+[15]S2008!K15</f>
        <v>49.38</v>
      </c>
      <c r="R107" s="595">
        <f t="shared" si="7"/>
        <v>8.9032485719956742E-2</v>
      </c>
      <c r="S107" s="594">
        <v>52.597999999999999</v>
      </c>
      <c r="T107" s="595">
        <v>6.5168084244633384E-2</v>
      </c>
      <c r="U107" s="594">
        <v>53.695</v>
      </c>
      <c r="V107" s="595">
        <v>2.0856306323434378E-2</v>
      </c>
      <c r="W107" s="596">
        <v>111.44937127729982</v>
      </c>
      <c r="X107" s="596">
        <v>117.77570543288613</v>
      </c>
      <c r="Y107" s="596">
        <v>124.36375669333977</v>
      </c>
      <c r="Z107" s="596">
        <v>126.40936165092354</v>
      </c>
      <c r="AA107" s="596">
        <v>131.96859394741594</v>
      </c>
      <c r="AB107" s="594">
        <v>54.264000000000003</v>
      </c>
      <c r="AC107" s="595">
        <v>1.0596889840767345E-2</v>
      </c>
      <c r="AD107" s="594">
        <v>54.448</v>
      </c>
      <c r="AE107" s="595">
        <v>3.3908300162169671E-3</v>
      </c>
      <c r="AF107" s="596">
        <v>136.40274351723724</v>
      </c>
      <c r="AG107" s="596">
        <v>148.54701883159859</v>
      </c>
      <c r="AH107" s="596">
        <v>158.22754346910534</v>
      </c>
      <c r="AI107" s="596">
        <v>161.52758558450154</v>
      </c>
      <c r="AJ107" s="596">
        <v>163.23927561518565</v>
      </c>
      <c r="AK107" s="596">
        <v>163.79279225076712</v>
      </c>
    </row>
    <row r="108" spans="1:37" x14ac:dyDescent="0.25">
      <c r="A108" s="592" t="s">
        <v>58</v>
      </c>
      <c r="B108" s="593">
        <v>35.896336771214756</v>
      </c>
      <c r="C108" s="594">
        <v>38.991</v>
      </c>
      <c r="D108" s="595">
        <v>8.6211115315444994E-2</v>
      </c>
      <c r="E108" s="594">
        <v>43.021000000000001</v>
      </c>
      <c r="F108" s="595">
        <v>0.10335718499140831</v>
      </c>
      <c r="G108" s="594">
        <v>45.597999999999999</v>
      </c>
      <c r="H108" s="595">
        <v>5.9900978591850451E-2</v>
      </c>
      <c r="I108" s="594">
        <v>46.433</v>
      </c>
      <c r="J108" s="595">
        <v>1.8312206675731409E-2</v>
      </c>
      <c r="K108" s="594">
        <v>51.055</v>
      </c>
      <c r="L108" s="595">
        <v>9.9541274524583806E-2</v>
      </c>
      <c r="M108" s="594">
        <v>50.779000000000003</v>
      </c>
      <c r="N108" s="595">
        <v>-5.405934776221648E-3</v>
      </c>
      <c r="O108" s="594">
        <f>+[14]S2007!K16</f>
        <v>52.283000000000001</v>
      </c>
      <c r="P108" s="595">
        <f t="shared" si="6"/>
        <v>2.9618543098524935E-2</v>
      </c>
      <c r="Q108" s="594">
        <f>+[15]S2008!K16</f>
        <v>53.648000000000003</v>
      </c>
      <c r="R108" s="595">
        <f t="shared" si="7"/>
        <v>2.6107912705850889E-2</v>
      </c>
      <c r="S108" s="594">
        <v>55.255000000000003</v>
      </c>
      <c r="T108" s="595">
        <v>2.9954518341783462E-2</v>
      </c>
      <c r="U108" s="594">
        <v>57.454000000000001</v>
      </c>
      <c r="V108" s="595">
        <v>3.9797303411455938E-2</v>
      </c>
      <c r="W108" s="596">
        <v>110.33571849914082</v>
      </c>
      <c r="X108" s="596">
        <v>116.9449360108743</v>
      </c>
      <c r="Y108" s="596">
        <v>119.08645584878562</v>
      </c>
      <c r="Z108" s="596">
        <v>130.94047344258931</v>
      </c>
      <c r="AA108" s="596">
        <v>130.23261778359108</v>
      </c>
      <c r="AB108" s="594">
        <v>58.905999999999999</v>
      </c>
      <c r="AC108" s="595">
        <v>2.5272391826504651E-2</v>
      </c>
      <c r="AD108" s="594">
        <v>59.75</v>
      </c>
      <c r="AE108" s="595">
        <v>1.4327912267001685E-2</v>
      </c>
      <c r="AF108" s="596">
        <v>134.0899181862481</v>
      </c>
      <c r="AG108" s="596">
        <v>137.59072606498938</v>
      </c>
      <c r="AH108" s="596">
        <v>141.7121899925624</v>
      </c>
      <c r="AI108" s="596">
        <v>147.35195301479828</v>
      </c>
      <c r="AJ108" s="596">
        <v>151.07588930778897</v>
      </c>
      <c r="AK108" s="596">
        <v>153.24049139545022</v>
      </c>
    </row>
    <row r="109" spans="1:37" x14ac:dyDescent="0.25">
      <c r="A109" s="592" t="s">
        <v>59</v>
      </c>
      <c r="B109" s="593">
        <v>343.49386500849573</v>
      </c>
      <c r="C109" s="594">
        <v>349.46199999999999</v>
      </c>
      <c r="D109" s="595">
        <v>1.7374793553755746E-2</v>
      </c>
      <c r="E109" s="594">
        <v>365.75900000000001</v>
      </c>
      <c r="F109" s="595">
        <v>4.6634541094596915E-2</v>
      </c>
      <c r="G109" s="594">
        <v>380.12700000000001</v>
      </c>
      <c r="H109" s="595">
        <v>3.9282697076490243E-2</v>
      </c>
      <c r="I109" s="594">
        <v>391.92599999999999</v>
      </c>
      <c r="J109" s="595">
        <v>3.1039626230180906E-2</v>
      </c>
      <c r="K109" s="594">
        <v>438.11799999999999</v>
      </c>
      <c r="L109" s="595">
        <v>0.11785898358363571</v>
      </c>
      <c r="M109" s="594">
        <v>460.88499999999999</v>
      </c>
      <c r="N109" s="595">
        <v>5.1965452229764578E-2</v>
      </c>
      <c r="O109" s="594">
        <f>+[14]S2007!K17</f>
        <v>472.90899999999999</v>
      </c>
      <c r="P109" s="595">
        <f t="shared" si="6"/>
        <v>2.6088937587467591E-2</v>
      </c>
      <c r="Q109" s="594">
        <f>+[15]S2008!K17</f>
        <v>487.916</v>
      </c>
      <c r="R109" s="595">
        <f t="shared" si="7"/>
        <v>3.1733377880311026E-2</v>
      </c>
      <c r="S109" s="594">
        <v>524.34100000000001</v>
      </c>
      <c r="T109" s="595">
        <v>7.4654243763270747E-2</v>
      </c>
      <c r="U109" s="594">
        <v>540.96299999999997</v>
      </c>
      <c r="V109" s="595">
        <v>3.1700744362924048E-2</v>
      </c>
      <c r="W109" s="596">
        <v>104.66345410945969</v>
      </c>
      <c r="X109" s="596">
        <v>108.77491687222073</v>
      </c>
      <c r="Y109" s="596">
        <v>112.15124963515346</v>
      </c>
      <c r="Z109" s="596">
        <v>125.36928192478724</v>
      </c>
      <c r="AA109" s="596">
        <v>131.88415335572967</v>
      </c>
      <c r="AB109" s="594">
        <v>546.87300000000005</v>
      </c>
      <c r="AC109" s="595">
        <v>1.0924961596264592E-2</v>
      </c>
      <c r="AD109" s="594">
        <v>547.99800000000005</v>
      </c>
      <c r="AE109" s="595">
        <v>2.0571503804356767E-3</v>
      </c>
      <c r="AF109" s="596">
        <v>135.32487080140331</v>
      </c>
      <c r="AG109" s="596">
        <v>139.6191860631485</v>
      </c>
      <c r="AH109" s="596">
        <v>150.04235081353625</v>
      </c>
      <c r="AI109" s="596">
        <v>154.79880502028831</v>
      </c>
      <c r="AJ109" s="596">
        <v>156.48997602028263</v>
      </c>
      <c r="AK109" s="596">
        <v>156.81189943398712</v>
      </c>
    </row>
    <row r="110" spans="1:37" x14ac:dyDescent="0.25">
      <c r="A110" s="592" t="s">
        <v>60</v>
      </c>
      <c r="B110" s="593">
        <v>94.979476519287076</v>
      </c>
      <c r="C110" s="594">
        <v>89.081999999999994</v>
      </c>
      <c r="D110" s="595">
        <v>-6.2092114374725012E-2</v>
      </c>
      <c r="E110" s="594">
        <v>92.986000000000004</v>
      </c>
      <c r="F110" s="595">
        <v>4.3824790642329664E-2</v>
      </c>
      <c r="G110" s="594">
        <v>96.019000000000005</v>
      </c>
      <c r="H110" s="595">
        <v>3.261781343428044E-2</v>
      </c>
      <c r="I110" s="594">
        <v>97.415000000000006</v>
      </c>
      <c r="J110" s="595">
        <v>1.4538789197971242E-2</v>
      </c>
      <c r="K110" s="594">
        <v>105.971</v>
      </c>
      <c r="L110" s="595">
        <v>8.7830416260329489E-2</v>
      </c>
      <c r="M110" s="594">
        <v>114.104</v>
      </c>
      <c r="N110" s="595">
        <v>7.6747412027818887E-2</v>
      </c>
      <c r="O110" s="594">
        <f>+[14]S2007!K18</f>
        <v>118.32599999999999</v>
      </c>
      <c r="P110" s="595">
        <f t="shared" si="6"/>
        <v>3.7001332118067679E-2</v>
      </c>
      <c r="Q110" s="594">
        <f>+[15]S2008!K18</f>
        <v>117.181</v>
      </c>
      <c r="R110" s="595">
        <f t="shared" si="7"/>
        <v>-9.6766560181193988E-3</v>
      </c>
      <c r="S110" s="594">
        <v>125.04600000000001</v>
      </c>
      <c r="T110" s="595">
        <v>6.7118389500004344E-2</v>
      </c>
      <c r="U110" s="594">
        <v>126.587</v>
      </c>
      <c r="V110" s="595">
        <v>1.2323464964892894E-2</v>
      </c>
      <c r="W110" s="596">
        <v>104.38247906423297</v>
      </c>
      <c r="X110" s="596">
        <v>107.7872072921578</v>
      </c>
      <c r="Y110" s="596">
        <v>109.35430277721652</v>
      </c>
      <c r="Z110" s="596">
        <v>118.95893670999754</v>
      </c>
      <c r="AA110" s="596">
        <v>128.08872724007097</v>
      </c>
      <c r="AB110" s="594">
        <v>132.84200000000001</v>
      </c>
      <c r="AC110" s="595">
        <v>4.9412656907897409E-2</v>
      </c>
      <c r="AD110" s="594">
        <v>130.375</v>
      </c>
      <c r="AE110" s="595">
        <v>-1.8570933891389866E-2</v>
      </c>
      <c r="AF110" s="596">
        <v>132.82818077726139</v>
      </c>
      <c r="AG110" s="596">
        <v>131.54284816236725</v>
      </c>
      <c r="AH110" s="596">
        <v>140.37179228126897</v>
      </c>
      <c r="AI110" s="596">
        <v>142.1016591455064</v>
      </c>
      <c r="AJ110" s="596">
        <v>149.12327967490629</v>
      </c>
      <c r="AK110" s="596">
        <v>146.35392110639637</v>
      </c>
    </row>
    <row r="111" spans="1:37" x14ac:dyDescent="0.25">
      <c r="A111" s="592" t="s">
        <v>61</v>
      </c>
      <c r="B111" s="593">
        <v>86.289618699871397</v>
      </c>
      <c r="C111" s="594">
        <v>113.277</v>
      </c>
      <c r="D111" s="595">
        <v>0.31275351203016527</v>
      </c>
      <c r="E111" s="594">
        <v>114.392</v>
      </c>
      <c r="F111" s="595">
        <v>9.8431279076952507E-3</v>
      </c>
      <c r="G111" s="594">
        <v>118.88500000000001</v>
      </c>
      <c r="H111" s="595">
        <v>3.9277222183369549E-2</v>
      </c>
      <c r="I111" s="594">
        <v>122.32899999999999</v>
      </c>
      <c r="J111" s="595">
        <v>2.8969171888800001E-2</v>
      </c>
      <c r="K111" s="594">
        <v>138.77000000000001</v>
      </c>
      <c r="L111" s="595">
        <v>0.13439985612569397</v>
      </c>
      <c r="M111" s="594">
        <v>142.822</v>
      </c>
      <c r="N111" s="595">
        <v>2.9199394681847606E-2</v>
      </c>
      <c r="O111" s="594">
        <f>+[14]S2007!K19</f>
        <v>144.178</v>
      </c>
      <c r="P111" s="595">
        <f t="shared" si="6"/>
        <v>9.4943356065591757E-3</v>
      </c>
      <c r="Q111" s="594">
        <f>+[15]S2008!K19</f>
        <v>149.774</v>
      </c>
      <c r="R111" s="595">
        <f t="shared" si="7"/>
        <v>3.8813133765206925E-2</v>
      </c>
      <c r="S111" s="594">
        <v>156.48599999999999</v>
      </c>
      <c r="T111" s="595">
        <v>4.4814186707973276E-2</v>
      </c>
      <c r="U111" s="594">
        <v>162.297</v>
      </c>
      <c r="V111" s="595">
        <v>3.713431233464979E-2</v>
      </c>
      <c r="W111" s="596">
        <v>100.98431279076952</v>
      </c>
      <c r="X111" s="596">
        <v>104.95069608128746</v>
      </c>
      <c r="Y111" s="596">
        <v>107.9910308359155</v>
      </c>
      <c r="Z111" s="596">
        <v>122.50500984312791</v>
      </c>
      <c r="AA111" s="596">
        <v>126.08208197604102</v>
      </c>
      <c r="AB111" s="594">
        <v>163.42400000000001</v>
      </c>
      <c r="AC111" s="595">
        <v>6.9440593479855421E-3</v>
      </c>
      <c r="AD111" s="594">
        <v>163.732</v>
      </c>
      <c r="AE111" s="595">
        <v>1.8846681026042241E-3</v>
      </c>
      <c r="AF111" s="596">
        <v>127.27914757629527</v>
      </c>
      <c r="AG111" s="596">
        <v>132.21925015669552</v>
      </c>
      <c r="AH111" s="596">
        <v>138.14454831960592</v>
      </c>
      <c r="AI111" s="596">
        <v>143.27445112423527</v>
      </c>
      <c r="AJ111" s="596">
        <v>144.26935741589202</v>
      </c>
      <c r="AK111" s="596">
        <v>144.54125727199695</v>
      </c>
    </row>
    <row r="112" spans="1:37" x14ac:dyDescent="0.25">
      <c r="A112" s="592" t="s">
        <v>62</v>
      </c>
      <c r="B112" s="593">
        <v>290.13245828319401</v>
      </c>
      <c r="C112" s="594">
        <v>304.92899999999997</v>
      </c>
      <c r="D112" s="595">
        <v>5.0999263592780356E-2</v>
      </c>
      <c r="E112" s="594">
        <v>316.45</v>
      </c>
      <c r="F112" s="595">
        <v>3.7782565777607302E-2</v>
      </c>
      <c r="G112" s="594">
        <v>323.92</v>
      </c>
      <c r="H112" s="595">
        <v>2.3605624901248311E-2</v>
      </c>
      <c r="I112" s="594">
        <v>331.85500000000002</v>
      </c>
      <c r="J112" s="595">
        <v>2.4496789330698945E-2</v>
      </c>
      <c r="K112" s="594">
        <v>373.76400000000001</v>
      </c>
      <c r="L112" s="595">
        <v>0.1262870832140543</v>
      </c>
      <c r="M112" s="594">
        <v>391.47800000000001</v>
      </c>
      <c r="N112" s="595">
        <v>4.739354244924604E-2</v>
      </c>
      <c r="O112" s="594">
        <f>+[14]S2007!K20</f>
        <v>424.99900000000002</v>
      </c>
      <c r="P112" s="595">
        <f t="shared" si="6"/>
        <v>8.5626778516289581E-2</v>
      </c>
      <c r="Q112" s="594">
        <f>+[15]S2008!K20</f>
        <v>450.45299999999997</v>
      </c>
      <c r="R112" s="595">
        <f t="shared" si="7"/>
        <v>5.9891905628013123E-2</v>
      </c>
      <c r="S112" s="594">
        <v>482.31200000000001</v>
      </c>
      <c r="T112" s="595">
        <v>7.0726579687559049E-2</v>
      </c>
      <c r="U112" s="594">
        <v>510.91399999999999</v>
      </c>
      <c r="V112" s="595">
        <v>5.9301862694687207E-2</v>
      </c>
      <c r="W112" s="596">
        <v>103.77825657776073</v>
      </c>
      <c r="X112" s="596">
        <v>106.22800717544085</v>
      </c>
      <c r="Y112" s="596">
        <v>108.8302522882376</v>
      </c>
      <c r="Z112" s="596">
        <v>122.57410741516878</v>
      </c>
      <c r="AA112" s="596">
        <v>128.38332857812804</v>
      </c>
      <c r="AB112" s="594">
        <v>516.45500000000004</v>
      </c>
      <c r="AC112" s="595">
        <v>1.0845269458265097E-2</v>
      </c>
      <c r="AD112" s="594">
        <v>525.82799999999997</v>
      </c>
      <c r="AE112" s="595">
        <v>1.8148725445585642E-2</v>
      </c>
      <c r="AF112" s="596">
        <v>139.37637941947145</v>
      </c>
      <c r="AG112" s="596">
        <v>147.72389638243658</v>
      </c>
      <c r="AH112" s="596">
        <v>158.1719023116857</v>
      </c>
      <c r="AI112" s="596">
        <v>167.55179074473074</v>
      </c>
      <c r="AJ112" s="596">
        <v>169.3689350635722</v>
      </c>
      <c r="AK112" s="596">
        <v>172.4427653650522</v>
      </c>
    </row>
    <row r="113" spans="1:37" x14ac:dyDescent="0.25">
      <c r="A113" s="592" t="s">
        <v>63</v>
      </c>
      <c r="B113" s="593">
        <v>295.18328797120239</v>
      </c>
      <c r="C113" s="594">
        <v>288.45999999999998</v>
      </c>
      <c r="D113" s="595">
        <v>-2.277665520094865E-2</v>
      </c>
      <c r="E113" s="594">
        <v>298.72199999999998</v>
      </c>
      <c r="F113" s="595">
        <v>3.5575123067323029E-2</v>
      </c>
      <c r="G113" s="594">
        <v>303.16000000000003</v>
      </c>
      <c r="H113" s="595">
        <v>1.4856622545376789E-2</v>
      </c>
      <c r="I113" s="594">
        <v>321.09899999999999</v>
      </c>
      <c r="J113" s="595">
        <v>5.9173373796015186E-2</v>
      </c>
      <c r="K113" s="594">
        <v>373.245</v>
      </c>
      <c r="L113" s="595">
        <v>0.16239851260826105</v>
      </c>
      <c r="M113" s="594">
        <v>385.38200000000001</v>
      </c>
      <c r="N113" s="595">
        <v>3.2517515304960547E-2</v>
      </c>
      <c r="O113" s="594">
        <f>+[14]S2007!K21</f>
        <v>382.04599999999999</v>
      </c>
      <c r="P113" s="595">
        <f t="shared" si="6"/>
        <v>-8.65634617081237E-3</v>
      </c>
      <c r="Q113" s="594">
        <f>+[15]S2008!K21</f>
        <v>378.18799999999999</v>
      </c>
      <c r="R113" s="595">
        <f t="shared" si="7"/>
        <v>-1.0098260418902447E-2</v>
      </c>
      <c r="S113" s="594">
        <v>395.21800000000002</v>
      </c>
      <c r="T113" s="595">
        <v>4.50305139242917E-2</v>
      </c>
      <c r="U113" s="594">
        <v>407.46800000000002</v>
      </c>
      <c r="V113" s="595">
        <v>3.0995551822032397E-2</v>
      </c>
      <c r="W113" s="596">
        <v>103.55751230673231</v>
      </c>
      <c r="X113" s="596">
        <v>105.09602717881164</v>
      </c>
      <c r="Y113" s="596">
        <v>111.31491367953963</v>
      </c>
      <c r="Z113" s="596">
        <v>129.39229009221384</v>
      </c>
      <c r="AA113" s="596">
        <v>133.59980586563131</v>
      </c>
      <c r="AB113" s="594">
        <v>413.09399999999999</v>
      </c>
      <c r="AC113" s="595">
        <v>1.3807219217214544E-2</v>
      </c>
      <c r="AD113" s="594">
        <v>414.31700000000001</v>
      </c>
      <c r="AE113" s="595">
        <v>2.960585242099893E-3</v>
      </c>
      <c r="AF113" s="596">
        <v>132.44331969770505</v>
      </c>
      <c r="AG113" s="596">
        <v>131.10587256465368</v>
      </c>
      <c r="AH113" s="596">
        <v>137.00963738473274</v>
      </c>
      <c r="AI113" s="596">
        <v>141.25632670040909</v>
      </c>
      <c r="AJ113" s="596">
        <v>143.2066837689801</v>
      </c>
      <c r="AK113" s="596">
        <v>143.6306593635166</v>
      </c>
    </row>
    <row r="114" spans="1:37" x14ac:dyDescent="0.25">
      <c r="A114" s="592" t="s">
        <v>64</v>
      </c>
      <c r="B114" s="593">
        <v>60.443031188832137</v>
      </c>
      <c r="C114" s="594">
        <v>64.356999999999999</v>
      </c>
      <c r="D114" s="595">
        <v>6.4754674512270877E-2</v>
      </c>
      <c r="E114" s="594">
        <v>67.831000000000003</v>
      </c>
      <c r="F114" s="595">
        <v>5.3980142020293109E-2</v>
      </c>
      <c r="G114" s="594">
        <v>69.992999999999995</v>
      </c>
      <c r="H114" s="595">
        <v>3.1873332252214941E-2</v>
      </c>
      <c r="I114" s="594">
        <v>70.992000000000004</v>
      </c>
      <c r="J114" s="595">
        <v>1.4272855857014408E-2</v>
      </c>
      <c r="K114" s="594">
        <v>78.025000000000006</v>
      </c>
      <c r="L114" s="595">
        <v>9.9067500563443781E-2</v>
      </c>
      <c r="M114" s="594">
        <v>82.506</v>
      </c>
      <c r="N114" s="595">
        <v>5.7430310797821134E-2</v>
      </c>
      <c r="O114" s="594">
        <f>+[14]S2007!K22</f>
        <v>80.504999999999995</v>
      </c>
      <c r="P114" s="595">
        <f t="shared" si="6"/>
        <v>-2.425278161588254E-2</v>
      </c>
      <c r="Q114" s="594">
        <f>+[15]S2008!K22</f>
        <v>85.834999999999994</v>
      </c>
      <c r="R114" s="595">
        <f t="shared" si="7"/>
        <v>6.620706788398234E-2</v>
      </c>
      <c r="S114" s="594">
        <v>89.558000000000007</v>
      </c>
      <c r="T114" s="595">
        <v>4.3373915069610455E-2</v>
      </c>
      <c r="U114" s="594">
        <v>90.4</v>
      </c>
      <c r="V114" s="595">
        <v>9.4017284888005398E-3</v>
      </c>
      <c r="W114" s="596">
        <v>105.39801420202932</v>
      </c>
      <c r="X114" s="596">
        <v>108.75740012741426</v>
      </c>
      <c r="Y114" s="596">
        <v>110.30967882281648</v>
      </c>
      <c r="Z114" s="596">
        <v>121.23778299174916</v>
      </c>
      <c r="AA114" s="596">
        <v>128.20050654940411</v>
      </c>
      <c r="AB114" s="594">
        <v>91.203999999999994</v>
      </c>
      <c r="AC114" s="595">
        <v>8.8938053097343782E-3</v>
      </c>
      <c r="AD114" s="594">
        <v>92.858000000000004</v>
      </c>
      <c r="AE114" s="595">
        <v>1.8135169510109322E-2</v>
      </c>
      <c r="AF114" s="596">
        <v>125.09128766101588</v>
      </c>
      <c r="AG114" s="596">
        <v>133.37321503488351</v>
      </c>
      <c r="AH114" s="596">
        <v>139.15813353636747</v>
      </c>
      <c r="AI114" s="596">
        <v>140.46646052488464</v>
      </c>
      <c r="AJ114" s="596">
        <v>141.71574187734046</v>
      </c>
      <c r="AK114" s="596">
        <v>144.28578087853691</v>
      </c>
    </row>
    <row r="115" spans="1:37" x14ac:dyDescent="0.25">
      <c r="A115" s="592" t="s">
        <v>65</v>
      </c>
      <c r="B115" s="593">
        <v>129.79517267736421</v>
      </c>
      <c r="C115" s="594">
        <v>119.703</v>
      </c>
      <c r="D115" s="595">
        <v>-7.775460727226445E-2</v>
      </c>
      <c r="E115" s="594">
        <v>129.858</v>
      </c>
      <c r="F115" s="595">
        <v>8.4834966542191928E-2</v>
      </c>
      <c r="G115" s="594">
        <v>135.35499999999999</v>
      </c>
      <c r="H115" s="595">
        <v>4.233085370173563E-2</v>
      </c>
      <c r="I115" s="594">
        <v>135.94399999999999</v>
      </c>
      <c r="J115" s="595">
        <v>4.3515200768349796E-3</v>
      </c>
      <c r="K115" s="594">
        <v>148.613</v>
      </c>
      <c r="L115" s="595">
        <v>9.319278526452078E-2</v>
      </c>
      <c r="M115" s="594">
        <v>155.92699999999999</v>
      </c>
      <c r="N115" s="595">
        <v>4.9215075397172472E-2</v>
      </c>
      <c r="O115" s="594">
        <f>+[14]S2007!K23</f>
        <v>158.488</v>
      </c>
      <c r="P115" s="595">
        <f t="shared" si="6"/>
        <v>1.6424352421325408E-2</v>
      </c>
      <c r="Q115" s="594">
        <f>+[15]S2008!K23</f>
        <v>162.54</v>
      </c>
      <c r="R115" s="595">
        <f t="shared" si="7"/>
        <v>2.5566604411690428E-2</v>
      </c>
      <c r="S115" s="594">
        <v>169.596</v>
      </c>
      <c r="T115" s="595">
        <v>4.341085271317837E-2</v>
      </c>
      <c r="U115" s="594">
        <v>167.816</v>
      </c>
      <c r="V115" s="595">
        <v>-1.0495530554965925E-2</v>
      </c>
      <c r="W115" s="596">
        <v>108.48349665421919</v>
      </c>
      <c r="X115" s="596">
        <v>113.07569568014168</v>
      </c>
      <c r="Y115" s="596">
        <v>113.56774684009589</v>
      </c>
      <c r="Z115" s="596">
        <v>124.15144148434041</v>
      </c>
      <c r="AA115" s="596">
        <v>130.26156403765987</v>
      </c>
      <c r="AB115" s="594">
        <v>172.24299999999999</v>
      </c>
      <c r="AC115" s="595">
        <v>2.6380082947990612E-2</v>
      </c>
      <c r="AD115" s="594">
        <v>174.34100000000001</v>
      </c>
      <c r="AE115" s="595">
        <v>1.2180465969589552E-2</v>
      </c>
      <c r="AF115" s="596">
        <v>132.40102587236743</v>
      </c>
      <c r="AG115" s="596">
        <v>135.78607052454825</v>
      </c>
      <c r="AH115" s="596">
        <v>141.68065963259068</v>
      </c>
      <c r="AI115" s="596">
        <v>140.19364594036909</v>
      </c>
      <c r="AJ115" s="596">
        <v>143.89196594905724</v>
      </c>
      <c r="AK115" s="596">
        <v>145.64463714359707</v>
      </c>
    </row>
    <row r="116" spans="1:37" x14ac:dyDescent="0.25">
      <c r="A116" s="592" t="s">
        <v>66</v>
      </c>
      <c r="B116" s="593">
        <v>394.54621514561501</v>
      </c>
      <c r="C116" s="594">
        <v>405.59300000000002</v>
      </c>
      <c r="D116" s="595">
        <v>2.7998709480226487E-2</v>
      </c>
      <c r="E116" s="594">
        <v>395.39100000000002</v>
      </c>
      <c r="F116" s="595">
        <v>-2.515329406572598E-2</v>
      </c>
      <c r="G116" s="594">
        <v>410.20400000000001</v>
      </c>
      <c r="H116" s="595">
        <v>3.7464181025870562E-2</v>
      </c>
      <c r="I116" s="594">
        <v>424.613</v>
      </c>
      <c r="J116" s="595">
        <v>3.5126424900781057E-2</v>
      </c>
      <c r="K116" s="594">
        <v>489.94900000000001</v>
      </c>
      <c r="L116" s="595">
        <v>0.15387187862830393</v>
      </c>
      <c r="M116" s="594">
        <v>533.12699999999995</v>
      </c>
      <c r="N116" s="595">
        <v>8.8127539805163274E-2</v>
      </c>
      <c r="O116" s="594">
        <f>+[14]S2007!K24</f>
        <v>553.00400000000002</v>
      </c>
      <c r="P116" s="595">
        <f t="shared" si="6"/>
        <v>3.7283799169803948E-2</v>
      </c>
      <c r="Q116" s="594">
        <f>+[15]S2008!K24</f>
        <v>539.35400000000004</v>
      </c>
      <c r="R116" s="595">
        <f t="shared" si="7"/>
        <v>-2.4683365762272924E-2</v>
      </c>
      <c r="S116" s="594">
        <v>588.20899999999995</v>
      </c>
      <c r="T116" s="595">
        <v>9.0580583438706119E-2</v>
      </c>
      <c r="U116" s="594">
        <v>576.94200000000001</v>
      </c>
      <c r="V116" s="595">
        <v>-1.9154756217602827E-2</v>
      </c>
      <c r="W116" s="596">
        <v>97.484670593427396</v>
      </c>
      <c r="X116" s="596">
        <v>101.13685393978693</v>
      </c>
      <c r="Y116" s="596">
        <v>104.68943004440412</v>
      </c>
      <c r="Z116" s="596">
        <v>120.79818931786298</v>
      </c>
      <c r="AA116" s="596">
        <v>131.44383655536458</v>
      </c>
      <c r="AB116" s="594">
        <v>613.34100000000001</v>
      </c>
      <c r="AC116" s="595">
        <v>6.3089530663394247E-2</v>
      </c>
      <c r="AD116" s="594">
        <v>614.62599999999998</v>
      </c>
      <c r="AE116" s="595">
        <v>2.0950825071207831E-3</v>
      </c>
      <c r="AF116" s="596">
        <v>136.34456215960336</v>
      </c>
      <c r="AG116" s="596">
        <v>132.97911946212091</v>
      </c>
      <c r="AH116" s="596">
        <v>145.0244456881652</v>
      </c>
      <c r="AI116" s="596">
        <v>142.24653778541543</v>
      </c>
      <c r="AJ116" s="596">
        <v>151.22080509279004</v>
      </c>
      <c r="AK116" s="596">
        <v>151.53762515625269</v>
      </c>
    </row>
    <row r="117" spans="1:37" x14ac:dyDescent="0.25">
      <c r="A117" s="592" t="s">
        <v>67</v>
      </c>
      <c r="B117" s="593">
        <v>88.071911458629216</v>
      </c>
      <c r="C117" s="594">
        <v>113.08499999999999</v>
      </c>
      <c r="D117" s="595">
        <v>0.28400755844978331</v>
      </c>
      <c r="E117" s="594">
        <v>114.017</v>
      </c>
      <c r="F117" s="595">
        <v>8.2415881858778992E-3</v>
      </c>
      <c r="G117" s="594">
        <v>112.958</v>
      </c>
      <c r="H117" s="595">
        <v>-9.2880886183639069E-3</v>
      </c>
      <c r="I117" s="594">
        <v>111.196</v>
      </c>
      <c r="J117" s="595">
        <v>-1.5598718107615223E-2</v>
      </c>
      <c r="K117" s="594">
        <v>128.142</v>
      </c>
      <c r="L117" s="595">
        <v>0.15239756825785097</v>
      </c>
      <c r="M117" s="594">
        <v>139.68199999999999</v>
      </c>
      <c r="N117" s="595">
        <v>9.0056343743659312E-2</v>
      </c>
      <c r="O117" s="594">
        <f>+[14]S2007!K25</f>
        <v>150.786</v>
      </c>
      <c r="P117" s="595">
        <f t="shared" si="6"/>
        <v>7.9494852593748763E-2</v>
      </c>
      <c r="Q117" s="594">
        <f>+[15]S2008!K25</f>
        <v>150.75</v>
      </c>
      <c r="R117" s="595">
        <f t="shared" si="7"/>
        <v>-2.3874895547332885E-4</v>
      </c>
      <c r="S117" s="594">
        <v>149.76900000000001</v>
      </c>
      <c r="T117" s="595">
        <v>-6.5074626865671281E-3</v>
      </c>
      <c r="U117" s="594">
        <v>150.917</v>
      </c>
      <c r="V117" s="595">
        <v>7.6651376453070802E-3</v>
      </c>
      <c r="W117" s="596">
        <v>100.82415881858779</v>
      </c>
      <c r="X117" s="596">
        <v>99.887695096608752</v>
      </c>
      <c r="Y117" s="596">
        <v>98.329575098377333</v>
      </c>
      <c r="Z117" s="596">
        <v>113.31476323119777</v>
      </c>
      <c r="AA117" s="596">
        <v>123.51947649997788</v>
      </c>
      <c r="AB117" s="594">
        <v>153.06</v>
      </c>
      <c r="AC117" s="595">
        <v>1.4199858200202765E-2</v>
      </c>
      <c r="AD117" s="594">
        <v>152.613</v>
      </c>
      <c r="AE117" s="595">
        <v>-2.9204233633869248E-3</v>
      </c>
      <c r="AF117" s="596">
        <v>133.33863907680063</v>
      </c>
      <c r="AG117" s="596">
        <v>133.30680461599684</v>
      </c>
      <c r="AH117" s="596">
        <v>132.43931555909273</v>
      </c>
      <c r="AI117" s="596">
        <v>133.45448114250343</v>
      </c>
      <c r="AJ117" s="596">
        <v>135.34951585090863</v>
      </c>
      <c r="AK117" s="596">
        <v>134.9542379625945</v>
      </c>
    </row>
    <row r="118" spans="1:37" x14ac:dyDescent="0.25">
      <c r="A118" s="592" t="s">
        <v>68</v>
      </c>
      <c r="B118" s="593">
        <v>15.932178880011568</v>
      </c>
      <c r="C118" s="594">
        <v>28.672000000000001</v>
      </c>
      <c r="D118" s="595">
        <v>0.79962830043113242</v>
      </c>
      <c r="E118" s="594">
        <v>28.792999999999999</v>
      </c>
      <c r="F118" s="595">
        <v>4.2201450892856672E-3</v>
      </c>
      <c r="G118" s="594">
        <v>29.53</v>
      </c>
      <c r="H118" s="595">
        <v>2.5596499149098804E-2</v>
      </c>
      <c r="I118" s="594">
        <v>33.411000000000001</v>
      </c>
      <c r="J118" s="595">
        <v>0.13142566881137827</v>
      </c>
      <c r="K118" s="594">
        <v>41.241</v>
      </c>
      <c r="L118" s="595">
        <v>0.23435395528418779</v>
      </c>
      <c r="M118" s="594">
        <v>41.139000000000003</v>
      </c>
      <c r="N118" s="595">
        <v>-2.4732668945951059E-3</v>
      </c>
      <c r="O118" s="594">
        <f>+[14]S2007!K26</f>
        <v>45.790999999999997</v>
      </c>
      <c r="P118" s="595">
        <f t="shared" si="6"/>
        <v>0.11308004569872855</v>
      </c>
      <c r="Q118" s="594">
        <f>+[15]S2008!K26</f>
        <v>46.384999999999998</v>
      </c>
      <c r="R118" s="595">
        <f t="shared" si="7"/>
        <v>1.2971981393723684E-2</v>
      </c>
      <c r="S118" s="594">
        <v>49.301000000000002</v>
      </c>
      <c r="T118" s="595">
        <v>6.2865150371887557E-2</v>
      </c>
      <c r="U118" s="594">
        <v>49.996000000000002</v>
      </c>
      <c r="V118" s="595">
        <v>1.4097077138394764E-2</v>
      </c>
      <c r="W118" s="596">
        <v>100.42201450892857</v>
      </c>
      <c r="X118" s="596">
        <v>102.99246651785714</v>
      </c>
      <c r="Y118" s="596">
        <v>116.5283203125</v>
      </c>
      <c r="Z118" s="596">
        <v>143.83719308035714</v>
      </c>
      <c r="AA118" s="596">
        <v>143.4814453125</v>
      </c>
      <c r="AB118" s="594">
        <v>51.755000000000003</v>
      </c>
      <c r="AC118" s="595">
        <v>3.518281462517002E-2</v>
      </c>
      <c r="AD118" s="594">
        <v>51.329000000000001</v>
      </c>
      <c r="AE118" s="595">
        <v>-8.2310887836924331E-3</v>
      </c>
      <c r="AF118" s="596">
        <v>159.70633370535714</v>
      </c>
      <c r="AG118" s="596">
        <v>161.77804129464283</v>
      </c>
      <c r="AH118" s="596">
        <v>171.9482421875</v>
      </c>
      <c r="AI118" s="596">
        <v>174.37220982142858</v>
      </c>
      <c r="AJ118" s="596">
        <v>180.50711495535717</v>
      </c>
      <c r="AK118" s="596">
        <v>179.02134486607144</v>
      </c>
    </row>
    <row r="119" spans="1:37" x14ac:dyDescent="0.25">
      <c r="A119" s="592" t="s">
        <v>69</v>
      </c>
      <c r="B119" s="593">
        <v>389.86659918296522</v>
      </c>
      <c r="C119" s="594">
        <v>529.49300000000005</v>
      </c>
      <c r="D119" s="595">
        <v>0.35813891497667866</v>
      </c>
      <c r="E119" s="594">
        <v>519.77800000000002</v>
      </c>
      <c r="F119" s="595">
        <v>-1.8347740196754312E-2</v>
      </c>
      <c r="G119" s="594">
        <v>549.21799999999996</v>
      </c>
      <c r="H119" s="595">
        <v>5.6639565352900545E-2</v>
      </c>
      <c r="I119" s="594">
        <v>598.51400000000001</v>
      </c>
      <c r="J119" s="595">
        <v>8.9756708629360388E-2</v>
      </c>
      <c r="K119" s="594">
        <v>651.53200000000004</v>
      </c>
      <c r="L119" s="595">
        <v>8.8582723211153E-2</v>
      </c>
      <c r="M119" s="594">
        <v>677.81500000000005</v>
      </c>
      <c r="N119" s="595">
        <v>4.0340305618143106E-2</v>
      </c>
      <c r="O119" s="594">
        <f>+[14]S2007!K27</f>
        <v>657.11099999999999</v>
      </c>
      <c r="P119" s="595">
        <f t="shared" si="6"/>
        <v>-3.0545207763180312E-2</v>
      </c>
      <c r="Q119" s="594">
        <f>+[15]S2008!K27</f>
        <v>634.43499999999995</v>
      </c>
      <c r="R119" s="595">
        <f t="shared" si="7"/>
        <v>-3.4508629440079444E-2</v>
      </c>
      <c r="S119" s="594">
        <v>636.95699999999999</v>
      </c>
      <c r="T119" s="595">
        <v>3.9751905238520078E-3</v>
      </c>
      <c r="U119" s="594">
        <v>645.99199999999996</v>
      </c>
      <c r="V119" s="595">
        <v>1.4184630987649037E-2</v>
      </c>
      <c r="W119" s="596">
        <v>98.165225980324564</v>
      </c>
      <c r="X119" s="596">
        <v>103.72526171261941</v>
      </c>
      <c r="Y119" s="596">
        <v>113.03529980566314</v>
      </c>
      <c r="Z119" s="596">
        <v>123.0482744814379</v>
      </c>
      <c r="AA119" s="596">
        <v>128.01207947980427</v>
      </c>
      <c r="AB119" s="594">
        <v>645.38900000000001</v>
      </c>
      <c r="AC119" s="595">
        <v>-9.334480922363618E-4</v>
      </c>
      <c r="AD119" s="594">
        <v>651.00800000000004</v>
      </c>
      <c r="AE119" s="595">
        <v>8.7063770842081729E-3</v>
      </c>
      <c r="AF119" s="596">
        <v>124.10192391589689</v>
      </c>
      <c r="AG119" s="596">
        <v>119.81933661068227</v>
      </c>
      <c r="AH119" s="596">
        <v>120.2956413021513</v>
      </c>
      <c r="AI119" s="596">
        <v>122.00199058344489</v>
      </c>
      <c r="AJ119" s="596">
        <v>121.88810805808575</v>
      </c>
      <c r="AK119" s="596">
        <v>122.94931188892015</v>
      </c>
    </row>
    <row r="120" spans="1:37" x14ac:dyDescent="0.25">
      <c r="A120" s="592" t="s">
        <v>70</v>
      </c>
      <c r="B120" s="593">
        <v>259.75148094015816</v>
      </c>
      <c r="C120" s="594">
        <v>292.22300000000001</v>
      </c>
      <c r="D120" s="595">
        <v>0.12500994774818119</v>
      </c>
      <c r="E120" s="594">
        <v>306.161</v>
      </c>
      <c r="F120" s="595">
        <v>4.7696450998039125E-2</v>
      </c>
      <c r="G120" s="594">
        <v>332.81400000000002</v>
      </c>
      <c r="H120" s="595">
        <v>8.7055503476928864E-2</v>
      </c>
      <c r="I120" s="594">
        <v>332.83300000000003</v>
      </c>
      <c r="J120" s="595">
        <v>5.7088944575665257E-5</v>
      </c>
      <c r="K120" s="594">
        <v>375.46800000000002</v>
      </c>
      <c r="L120" s="595">
        <v>0.12809727400828641</v>
      </c>
      <c r="M120" s="594">
        <v>396.12599999999998</v>
      </c>
      <c r="N120" s="595">
        <v>5.5019335868835582E-2</v>
      </c>
      <c r="O120" s="594">
        <f>+[14]S2007!K28</f>
        <v>398.721</v>
      </c>
      <c r="P120" s="595">
        <f t="shared" si="6"/>
        <v>6.5509459111495524E-3</v>
      </c>
      <c r="Q120" s="594">
        <f>+[15]S2008!K28</f>
        <v>455.92899999999997</v>
      </c>
      <c r="R120" s="595">
        <f t="shared" si="7"/>
        <v>0.14347877337787568</v>
      </c>
      <c r="S120" s="594">
        <v>467.03100000000001</v>
      </c>
      <c r="T120" s="595">
        <v>2.4350282609792388E-2</v>
      </c>
      <c r="U120" s="594">
        <v>494.77800000000002</v>
      </c>
      <c r="V120" s="595">
        <v>5.9411473756560085E-2</v>
      </c>
      <c r="W120" s="596">
        <v>104.76964509980391</v>
      </c>
      <c r="X120" s="596">
        <v>113.89041930306649</v>
      </c>
      <c r="Y120" s="596">
        <v>113.89692118690179</v>
      </c>
      <c r="Z120" s="596">
        <v>128.48680630888055</v>
      </c>
      <c r="AA120" s="596">
        <v>135.55606505990286</v>
      </c>
      <c r="AB120" s="594">
        <v>507.41199999999998</v>
      </c>
      <c r="AC120" s="595">
        <v>2.5534684242225721E-2</v>
      </c>
      <c r="AD120" s="594">
        <v>512.87900000000002</v>
      </c>
      <c r="AE120" s="595">
        <v>1.0774282042994729E-2</v>
      </c>
      <c r="AF120" s="596">
        <v>136.44408551003858</v>
      </c>
      <c r="AG120" s="596">
        <v>156.02091553368487</v>
      </c>
      <c r="AH120" s="596">
        <v>159.82006891996866</v>
      </c>
      <c r="AI120" s="596">
        <v>169.315214750379</v>
      </c>
      <c r="AJ120" s="596">
        <v>173.63862529643455</v>
      </c>
      <c r="AK120" s="596">
        <v>175.50945681893623</v>
      </c>
    </row>
    <row r="121" spans="1:37" x14ac:dyDescent="0.25">
      <c r="A121" s="592" t="s">
        <v>71</v>
      </c>
      <c r="B121" s="593">
        <v>47.050256420850396</v>
      </c>
      <c r="C121" s="594">
        <v>51.802</v>
      </c>
      <c r="D121" s="595">
        <v>0.10099293692783917</v>
      </c>
      <c r="E121" s="594">
        <v>53.109000000000002</v>
      </c>
      <c r="F121" s="595">
        <v>2.5230686073896804E-2</v>
      </c>
      <c r="G121" s="594">
        <v>56.970999999999997</v>
      </c>
      <c r="H121" s="595">
        <v>7.2718371650755897E-2</v>
      </c>
      <c r="I121" s="594">
        <v>65.41</v>
      </c>
      <c r="J121" s="595">
        <v>0.14812799494479648</v>
      </c>
      <c r="K121" s="594">
        <v>72.075999999999993</v>
      </c>
      <c r="L121" s="595">
        <v>0.10191102277939149</v>
      </c>
      <c r="M121" s="594">
        <v>75.796999999999997</v>
      </c>
      <c r="N121" s="595">
        <v>5.1626061379654864E-2</v>
      </c>
      <c r="O121" s="594">
        <f>+[14]S2007!K29</f>
        <v>76.997</v>
      </c>
      <c r="P121" s="595">
        <f t="shared" si="6"/>
        <v>1.5831761151496797E-2</v>
      </c>
      <c r="Q121" s="594">
        <f>+[15]S2008!K29</f>
        <v>81.572999999999993</v>
      </c>
      <c r="R121" s="595">
        <f t="shared" si="7"/>
        <v>5.9430886917672031E-2</v>
      </c>
      <c r="S121" s="594">
        <v>84.781999999999996</v>
      </c>
      <c r="T121" s="595">
        <v>3.9338996972037361E-2</v>
      </c>
      <c r="U121" s="594">
        <v>82.930999999999997</v>
      </c>
      <c r="V121" s="595">
        <v>-2.1832464438206214E-2</v>
      </c>
      <c r="W121" s="596">
        <v>102.52306860738967</v>
      </c>
      <c r="X121" s="596">
        <v>109.97837921315778</v>
      </c>
      <c r="Y121" s="596">
        <v>126.26925601328134</v>
      </c>
      <c r="Z121" s="596">
        <v>139.13748503918765</v>
      </c>
      <c r="AA121" s="596">
        <v>146.32060538203157</v>
      </c>
      <c r="AB121" s="594">
        <v>83.617999999999995</v>
      </c>
      <c r="AC121" s="595">
        <v>8.2839951284802739E-3</v>
      </c>
      <c r="AD121" s="594">
        <v>80.546999999999997</v>
      </c>
      <c r="AE121" s="595">
        <v>-3.6726542132076802E-2</v>
      </c>
      <c r="AF121" s="596">
        <v>148.63711825798231</v>
      </c>
      <c r="AG121" s="596">
        <v>157.4707540249411</v>
      </c>
      <c r="AH121" s="596">
        <v>163.6654955407127</v>
      </c>
      <c r="AI121" s="596">
        <v>160.0922744295587</v>
      </c>
      <c r="AJ121" s="596">
        <v>161.41847805104049</v>
      </c>
      <c r="AK121" s="596">
        <v>155.49013551600325</v>
      </c>
    </row>
    <row r="122" spans="1:37" x14ac:dyDescent="0.25">
      <c r="A122" s="592" t="s">
        <v>72</v>
      </c>
      <c r="B122" s="593">
        <v>219.70851172615389</v>
      </c>
      <c r="C122" s="594">
        <v>180.066</v>
      </c>
      <c r="D122" s="595">
        <v>-0.18043229829695706</v>
      </c>
      <c r="E122" s="594">
        <v>183.71899999999999</v>
      </c>
      <c r="F122" s="595">
        <v>2.0287005875623335E-2</v>
      </c>
      <c r="G122" s="594">
        <v>184.63800000000001</v>
      </c>
      <c r="H122" s="595">
        <v>5.0022044535405217E-3</v>
      </c>
      <c r="I122" s="594">
        <v>195.297</v>
      </c>
      <c r="J122" s="595">
        <v>5.7729178175673433E-2</v>
      </c>
      <c r="K122" s="594">
        <v>220.56700000000001</v>
      </c>
      <c r="L122" s="595">
        <v>0.12939266860218032</v>
      </c>
      <c r="M122" s="594">
        <v>222.00800000000001</v>
      </c>
      <c r="N122" s="595">
        <v>6.5331622590868192E-3</v>
      </c>
      <c r="O122" s="594">
        <f>+[14]S2007!K30</f>
        <v>218.929</v>
      </c>
      <c r="P122" s="595">
        <f t="shared" si="6"/>
        <v>-1.386886959028507E-2</v>
      </c>
      <c r="Q122" s="594">
        <f>+[15]S2008!K30</f>
        <v>224.82400000000001</v>
      </c>
      <c r="R122" s="595">
        <f t="shared" si="7"/>
        <v>2.6926537827332196E-2</v>
      </c>
      <c r="S122" s="594">
        <v>240.10499999999999</v>
      </c>
      <c r="T122" s="595">
        <v>6.7968722200476714E-2</v>
      </c>
      <c r="U122" s="594">
        <v>247.99799999999999</v>
      </c>
      <c r="V122" s="595">
        <v>3.2873118010870249E-2</v>
      </c>
      <c r="W122" s="596">
        <v>102.02870058756233</v>
      </c>
      <c r="X122" s="596">
        <v>102.5390690080304</v>
      </c>
      <c r="Y122" s="596">
        <v>108.45856519276265</v>
      </c>
      <c r="Z122" s="596">
        <v>122.49230837581776</v>
      </c>
      <c r="AA122" s="596">
        <v>123.29257050192707</v>
      </c>
      <c r="AB122" s="594">
        <v>247.71899999999999</v>
      </c>
      <c r="AC122" s="595">
        <v>-1.1250090726537972E-3</v>
      </c>
      <c r="AD122" s="594">
        <v>247.899</v>
      </c>
      <c r="AE122" s="595">
        <v>7.2662977002170537E-4</v>
      </c>
      <c r="AF122" s="596">
        <v>121.58264192018481</v>
      </c>
      <c r="AG122" s="596">
        <v>124.85644152699567</v>
      </c>
      <c r="AH122" s="596">
        <v>133.3427743160841</v>
      </c>
      <c r="AI122" s="596">
        <v>137.72616707207357</v>
      </c>
      <c r="AJ122" s="596">
        <v>137.57122388457566</v>
      </c>
      <c r="AK122" s="596">
        <v>137.67118723134851</v>
      </c>
    </row>
    <row r="123" spans="1:37" x14ac:dyDescent="0.25">
      <c r="A123" s="592" t="s">
        <v>73</v>
      </c>
      <c r="B123" s="593">
        <v>367.79891234177052</v>
      </c>
      <c r="C123" s="594">
        <v>426.35899999999998</v>
      </c>
      <c r="D123" s="595">
        <v>0.1592176749120279</v>
      </c>
      <c r="E123" s="594">
        <v>418.89499999999998</v>
      </c>
      <c r="F123" s="595">
        <v>-1.7506373736686686E-2</v>
      </c>
      <c r="G123" s="594">
        <v>423.8</v>
      </c>
      <c r="H123" s="595">
        <v>1.1709378245145036E-2</v>
      </c>
      <c r="I123" s="594">
        <v>466.49400000000003</v>
      </c>
      <c r="J123" s="595">
        <v>0.10074091552619163</v>
      </c>
      <c r="K123" s="594">
        <v>501.85899999999998</v>
      </c>
      <c r="L123" s="595">
        <v>7.5810192628415263E-2</v>
      </c>
      <c r="M123" s="594">
        <v>524.005</v>
      </c>
      <c r="N123" s="595">
        <v>4.4127932347531908E-2</v>
      </c>
      <c r="O123" s="594">
        <f>+[14]S2007!K31</f>
        <v>538.24300000000005</v>
      </c>
      <c r="P123" s="595">
        <f t="shared" si="6"/>
        <v>2.7171496455186604E-2</v>
      </c>
      <c r="Q123" s="594">
        <f>+[15]S2008!K31</f>
        <v>530.59900000000005</v>
      </c>
      <c r="R123" s="595">
        <f t="shared" si="7"/>
        <v>-1.4201763887314846E-2</v>
      </c>
      <c r="S123" s="594">
        <v>546.53899999999999</v>
      </c>
      <c r="T123" s="595">
        <v>3.0041519113303907E-2</v>
      </c>
      <c r="U123" s="594">
        <v>582.07399999999996</v>
      </c>
      <c r="V123" s="595">
        <v>6.5018232916589605E-2</v>
      </c>
      <c r="W123" s="596">
        <v>98.249362626331333</v>
      </c>
      <c r="X123" s="596">
        <v>99.399801575667468</v>
      </c>
      <c r="Y123" s="596">
        <v>109.41342858952198</v>
      </c>
      <c r="Z123" s="596">
        <v>117.70808168702901</v>
      </c>
      <c r="AA123" s="596">
        <v>122.90229595247197</v>
      </c>
      <c r="AB123" s="594">
        <v>586.51</v>
      </c>
      <c r="AC123" s="595">
        <v>7.6210241309524838E-3</v>
      </c>
      <c r="AD123" s="594">
        <v>588.95799999999997</v>
      </c>
      <c r="AE123" s="595">
        <v>4.1738418782288093E-3</v>
      </c>
      <c r="AF123" s="596">
        <v>126.24173525127887</v>
      </c>
      <c r="AG123" s="596">
        <v>124.4488799345153</v>
      </c>
      <c r="AH123" s="596">
        <v>128.18751333969729</v>
      </c>
      <c r="AI123" s="596">
        <v>136.52203893901617</v>
      </c>
      <c r="AJ123" s="596">
        <v>137.56247669217726</v>
      </c>
      <c r="AK123" s="596">
        <v>138.13664071826793</v>
      </c>
    </row>
    <row r="124" spans="1:37" x14ac:dyDescent="0.25">
      <c r="A124" s="592" t="s">
        <v>74</v>
      </c>
      <c r="B124" s="593">
        <v>99.86623766313582</v>
      </c>
      <c r="C124" s="594">
        <v>132.66300000000001</v>
      </c>
      <c r="D124" s="595">
        <v>0.32840690812337114</v>
      </c>
      <c r="E124" s="594">
        <v>139.49799999999999</v>
      </c>
      <c r="F124" s="595">
        <v>5.152152446424383E-2</v>
      </c>
      <c r="G124" s="594">
        <v>146.02799999999999</v>
      </c>
      <c r="H124" s="595">
        <v>4.6810706963540706E-2</v>
      </c>
      <c r="I124" s="594">
        <v>149.98400000000001</v>
      </c>
      <c r="J124" s="595">
        <v>2.7090694935218023E-2</v>
      </c>
      <c r="K124" s="594">
        <v>167.90899999999999</v>
      </c>
      <c r="L124" s="595">
        <v>0.11951274802645603</v>
      </c>
      <c r="M124" s="594">
        <v>177.83099999999999</v>
      </c>
      <c r="N124" s="595">
        <v>5.9091531722540169E-2</v>
      </c>
      <c r="O124" s="594">
        <f>+[14]S2007!K32</f>
        <v>178.33699999999999</v>
      </c>
      <c r="P124" s="595">
        <f t="shared" si="6"/>
        <v>2.8453981589261729E-3</v>
      </c>
      <c r="Q124" s="594">
        <f>+[15]S2008!K32</f>
        <v>176.583</v>
      </c>
      <c r="R124" s="595">
        <f t="shared" si="7"/>
        <v>-9.8353117973274794E-3</v>
      </c>
      <c r="S124" s="594">
        <v>186.65299999999999</v>
      </c>
      <c r="T124" s="595">
        <v>5.702700712979162E-2</v>
      </c>
      <c r="U124" s="594">
        <v>194.84</v>
      </c>
      <c r="V124" s="595">
        <v>4.3862139906671802E-2</v>
      </c>
      <c r="W124" s="596">
        <v>105.15215244642438</v>
      </c>
      <c r="X124" s="596">
        <v>110.07439904117952</v>
      </c>
      <c r="Y124" s="596">
        <v>113.05639100578156</v>
      </c>
      <c r="Z124" s="596">
        <v>126.56807097683603</v>
      </c>
      <c r="AA124" s="596">
        <v>134.04717215802444</v>
      </c>
      <c r="AB124" s="594">
        <v>197.619</v>
      </c>
      <c r="AC124" s="595">
        <v>1.4262985013344264E-2</v>
      </c>
      <c r="AD124" s="594">
        <v>198.95500000000001</v>
      </c>
      <c r="AE124" s="595">
        <v>6.7604835567430903E-3</v>
      </c>
      <c r="AF124" s="596">
        <v>134.42858973489214</v>
      </c>
      <c r="AG124" s="596">
        <v>133.10644264037447</v>
      </c>
      <c r="AH124" s="596">
        <v>140.6971046938483</v>
      </c>
      <c r="AI124" s="596">
        <v>146.86838078439354</v>
      </c>
      <c r="AJ124" s="596">
        <v>148.96316229845547</v>
      </c>
      <c r="AK124" s="596">
        <v>149.97022530773464</v>
      </c>
    </row>
    <row r="125" spans="1:37" x14ac:dyDescent="0.25">
      <c r="A125" s="598"/>
      <c r="B125" s="598"/>
      <c r="C125" s="599"/>
      <c r="D125" s="600"/>
      <c r="E125" s="599"/>
      <c r="F125" s="600"/>
      <c r="G125" s="599"/>
      <c r="H125" s="600"/>
      <c r="I125" s="599"/>
      <c r="J125" s="600"/>
      <c r="K125" s="599"/>
      <c r="L125" s="600"/>
      <c r="M125" s="599"/>
      <c r="N125" s="600"/>
      <c r="O125" s="599"/>
      <c r="P125" s="600"/>
      <c r="Q125" s="599"/>
      <c r="R125" s="600"/>
      <c r="S125" s="599"/>
      <c r="T125" s="600"/>
      <c r="U125" s="599"/>
      <c r="V125" s="600"/>
      <c r="W125" s="601"/>
      <c r="X125" s="601"/>
      <c r="Y125" s="601"/>
      <c r="Z125" s="601"/>
      <c r="AA125" s="601"/>
      <c r="AB125" s="599"/>
      <c r="AC125" s="600"/>
      <c r="AD125" s="599"/>
      <c r="AE125" s="600"/>
      <c r="AF125" s="601"/>
      <c r="AG125" s="601"/>
      <c r="AH125" s="601"/>
      <c r="AI125" s="601"/>
      <c r="AJ125" s="596"/>
      <c r="AK125" s="596"/>
    </row>
    <row r="126" spans="1:37" x14ac:dyDescent="0.25">
      <c r="A126" s="602" t="s">
        <v>286</v>
      </c>
      <c r="B126" s="603">
        <f>SUM(B104:B124)</f>
        <v>4167.4609553419723</v>
      </c>
      <c r="C126" s="604">
        <f>SUM(C104:C124)</f>
        <v>4511.3590000000004</v>
      </c>
      <c r="D126" s="605">
        <f>(+C126-B126)/B126</f>
        <v>8.2519800027690632E-2</v>
      </c>
      <c r="E126" s="604">
        <f>SUM(E104:E124)</f>
        <v>4602.9210000000003</v>
      </c>
      <c r="F126" s="605">
        <f>(+E126-C126)/C126</f>
        <v>2.0295879800299621E-2</v>
      </c>
      <c r="G126" s="604">
        <f>SUM(G104:G124)</f>
        <v>4796.1910000000007</v>
      </c>
      <c r="H126" s="605">
        <f>(+G126-E126)/E126</f>
        <v>4.1988554659095914E-2</v>
      </c>
      <c r="I126" s="604">
        <f>SUM(I104:I124)</f>
        <v>5012.3919999999989</v>
      </c>
      <c r="J126" s="605">
        <f>(+I126-G126)/G126</f>
        <v>4.5077645990328194E-2</v>
      </c>
      <c r="K126" s="604">
        <f>SUM(K104:K124)</f>
        <v>5690.9649999999992</v>
      </c>
      <c r="L126" s="605">
        <f>(+K126-I126)/I126</f>
        <v>0.13537907649681039</v>
      </c>
      <c r="M126" s="604">
        <f>SUM(M104:M124)</f>
        <v>5929.9699999999993</v>
      </c>
      <c r="N126" s="605">
        <f>(+M126-K126)/K126</f>
        <v>4.1997271113071361E-2</v>
      </c>
      <c r="O126" s="604">
        <f>SUM(O104:O124)</f>
        <v>6008.1900000000005</v>
      </c>
      <c r="P126" s="605">
        <f>(+O126-M126)/M126</f>
        <v>1.3190623224063726E-2</v>
      </c>
      <c r="Q126" s="604">
        <f>SUM(Q104:Q124)</f>
        <v>6067.607</v>
      </c>
      <c r="R126" s="605">
        <f>(+Q126-O126)/O126</f>
        <v>9.8893343918883148E-3</v>
      </c>
      <c r="S126" s="604">
        <v>6360.9699999999993</v>
      </c>
      <c r="T126" s="605">
        <v>4.8349044359662613E-2</v>
      </c>
      <c r="U126" s="604">
        <v>6540.8399999999992</v>
      </c>
      <c r="V126" s="605">
        <v>2.8277133833361879E-2</v>
      </c>
      <c r="W126" s="606">
        <v>102.02958798002996</v>
      </c>
      <c r="X126" s="606">
        <v>106.31366291177449</v>
      </c>
      <c r="Y126" s="606">
        <v>111.10603257244654</v>
      </c>
      <c r="Z126" s="606">
        <v>126.14746465532889</v>
      </c>
      <c r="AA126" s="606">
        <v>131.44531392868532</v>
      </c>
      <c r="AB126" s="604">
        <v>6626.1330000000016</v>
      </c>
      <c r="AC126" s="605">
        <v>1.3040068248115289E-2</v>
      </c>
      <c r="AD126" s="604">
        <v>6664.1649999999991</v>
      </c>
      <c r="AE126" s="605">
        <v>5.7396976486885206E-3</v>
      </c>
      <c r="AF126" s="606">
        <v>133.17915953928738</v>
      </c>
      <c r="AG126" s="606">
        <v>134.49621278200203</v>
      </c>
      <c r="AH126" s="606">
        <v>140.99897614000568</v>
      </c>
      <c r="AI126" s="606">
        <v>144.9860230586836</v>
      </c>
      <c r="AJ126" s="606">
        <v>146.87665069439169</v>
      </c>
      <c r="AK126" s="606">
        <v>147.71967826102951</v>
      </c>
    </row>
    <row r="127" spans="1:37" x14ac:dyDescent="0.25">
      <c r="A127" s="429"/>
      <c r="B127" s="429"/>
      <c r="C127" s="429"/>
      <c r="D127" s="429"/>
      <c r="E127" s="429"/>
      <c r="F127" s="429"/>
      <c r="G127" s="429"/>
      <c r="H127" s="575"/>
      <c r="I127" s="429"/>
      <c r="J127" s="429"/>
      <c r="K127" s="429"/>
      <c r="L127" s="429"/>
      <c r="M127" s="429"/>
      <c r="N127" s="429"/>
      <c r="O127" s="429"/>
      <c r="P127" s="429"/>
      <c r="Q127" s="429"/>
      <c r="R127" s="429"/>
      <c r="S127" s="429"/>
      <c r="T127" s="429"/>
      <c r="U127" s="429"/>
      <c r="V127" s="429"/>
      <c r="W127" s="429"/>
      <c r="X127" s="429"/>
      <c r="Y127" s="429"/>
      <c r="Z127" s="429"/>
      <c r="AA127" s="429"/>
      <c r="AB127" s="429"/>
      <c r="AC127" s="429"/>
      <c r="AD127" s="429"/>
      <c r="AE127" s="429"/>
      <c r="AF127" s="429"/>
      <c r="AG127" s="429"/>
      <c r="AH127" s="429"/>
      <c r="AI127" s="429"/>
      <c r="AJ127" s="429"/>
    </row>
    <row r="128" spans="1:37" ht="30.75" x14ac:dyDescent="0.45">
      <c r="A128" s="429"/>
      <c r="B128" s="429"/>
      <c r="C128" s="429"/>
      <c r="D128" s="429"/>
      <c r="E128" s="429"/>
      <c r="F128" s="429"/>
      <c r="G128" s="429"/>
      <c r="H128" s="574"/>
      <c r="I128" s="429"/>
      <c r="J128" s="429"/>
      <c r="K128" s="429"/>
      <c r="L128" s="429"/>
      <c r="M128" s="429"/>
      <c r="N128" s="429"/>
      <c r="O128" s="429"/>
      <c r="P128" s="429"/>
      <c r="Q128" s="429"/>
      <c r="R128" s="429"/>
      <c r="S128" s="574"/>
      <c r="T128" s="429"/>
      <c r="U128" s="574" t="s">
        <v>290</v>
      </c>
      <c r="V128" s="429"/>
      <c r="W128" s="429"/>
      <c r="X128" s="429"/>
      <c r="Y128" s="429"/>
      <c r="Z128" s="429"/>
      <c r="AA128" s="429"/>
      <c r="AB128" s="429"/>
      <c r="AC128" s="429"/>
      <c r="AD128" s="429"/>
      <c r="AE128" s="429"/>
      <c r="AF128" s="429"/>
      <c r="AG128" s="429"/>
      <c r="AH128" s="429"/>
      <c r="AI128" s="429"/>
      <c r="AJ128" s="429"/>
    </row>
    <row r="129" spans="1:37" x14ac:dyDescent="0.25">
      <c r="A129" s="429"/>
      <c r="B129" s="429"/>
      <c r="C129" s="429"/>
      <c r="D129" s="429"/>
      <c r="E129" s="429"/>
      <c r="F129" s="429"/>
      <c r="G129" s="429"/>
      <c r="H129" s="576"/>
      <c r="I129" s="429"/>
      <c r="J129" s="429"/>
      <c r="K129" s="429"/>
      <c r="L129" s="429"/>
      <c r="M129" s="429"/>
      <c r="N129" s="429"/>
      <c r="O129" s="429"/>
      <c r="P129" s="429"/>
      <c r="Q129" s="429"/>
      <c r="R129" s="429"/>
      <c r="S129" s="429"/>
      <c r="T129" s="429"/>
      <c r="U129" s="429"/>
      <c r="V129" s="429"/>
      <c r="W129" s="577"/>
      <c r="X129" s="577"/>
      <c r="Y129" s="577"/>
      <c r="Z129" s="429"/>
      <c r="AA129" s="429"/>
      <c r="AB129" s="429"/>
      <c r="AC129" s="429"/>
      <c r="AD129" s="429"/>
      <c r="AE129" s="429"/>
      <c r="AF129" s="429"/>
      <c r="AG129" s="429"/>
      <c r="AH129" s="429"/>
      <c r="AI129" s="429"/>
      <c r="AJ129" s="429"/>
    </row>
    <row r="130" spans="1:37" x14ac:dyDescent="0.25">
      <c r="A130" s="429"/>
      <c r="B130" s="429"/>
      <c r="C130" s="429"/>
      <c r="D130" s="429"/>
      <c r="E130" s="576"/>
      <c r="F130" s="576"/>
      <c r="G130" s="429"/>
      <c r="H130" s="429"/>
      <c r="I130" s="429"/>
      <c r="J130" s="429"/>
      <c r="K130" s="429"/>
      <c r="L130" s="429"/>
      <c r="M130" s="429"/>
      <c r="N130" s="429"/>
      <c r="O130" s="429"/>
      <c r="P130" s="429"/>
      <c r="Q130" s="429"/>
      <c r="R130" s="429"/>
      <c r="S130" s="429"/>
      <c r="T130" s="429"/>
      <c r="U130" s="429"/>
      <c r="V130" s="429"/>
      <c r="W130" s="578" t="s">
        <v>283</v>
      </c>
      <c r="X130" s="579"/>
      <c r="Y130" s="579"/>
      <c r="Z130" s="579"/>
      <c r="AA130" s="579"/>
      <c r="AB130" s="580"/>
      <c r="AC130" s="580"/>
      <c r="AD130" s="580"/>
      <c r="AE130" s="580"/>
      <c r="AF130" s="581"/>
      <c r="AG130" s="581"/>
      <c r="AH130" s="813" t="s">
        <v>283</v>
      </c>
      <c r="AI130" s="813"/>
      <c r="AJ130" s="813"/>
      <c r="AK130" s="813"/>
    </row>
    <row r="131" spans="1:37" x14ac:dyDescent="0.25">
      <c r="A131" s="582"/>
      <c r="B131" s="583">
        <v>2000</v>
      </c>
      <c r="C131" s="808">
        <v>2001</v>
      </c>
      <c r="D131" s="809"/>
      <c r="E131" s="808">
        <v>2002</v>
      </c>
      <c r="F131" s="809"/>
      <c r="G131" s="808">
        <v>2003</v>
      </c>
      <c r="H131" s="809"/>
      <c r="I131" s="808">
        <v>2004</v>
      </c>
      <c r="J131" s="809"/>
      <c r="K131" s="808">
        <v>2005</v>
      </c>
      <c r="L131" s="809"/>
      <c r="M131" s="808">
        <v>2006</v>
      </c>
      <c r="N131" s="809"/>
      <c r="O131" s="808">
        <v>2007</v>
      </c>
      <c r="P131" s="809"/>
      <c r="Q131" s="808">
        <v>2008</v>
      </c>
      <c r="R131" s="809"/>
      <c r="S131" s="808">
        <f>+S100</f>
        <v>2009</v>
      </c>
      <c r="T131" s="809"/>
      <c r="U131" s="610">
        <f>+U100</f>
        <v>2010</v>
      </c>
      <c r="V131" s="611"/>
      <c r="W131" s="584" t="s">
        <v>4</v>
      </c>
      <c r="X131" s="584" t="s">
        <v>5</v>
      </c>
      <c r="Y131" s="584" t="s">
        <v>6</v>
      </c>
      <c r="Z131" s="584" t="s">
        <v>7</v>
      </c>
      <c r="AA131" s="584" t="s">
        <v>8</v>
      </c>
      <c r="AB131" s="808">
        <f>+AB100</f>
        <v>2011</v>
      </c>
      <c r="AC131" s="809"/>
      <c r="AD131" s="808">
        <v>2012</v>
      </c>
      <c r="AE131" s="809"/>
      <c r="AF131" s="584" t="s">
        <v>9</v>
      </c>
      <c r="AG131" s="584" t="s">
        <v>10</v>
      </c>
      <c r="AH131" s="584" t="s">
        <v>11</v>
      </c>
      <c r="AI131" s="584" t="s">
        <v>12</v>
      </c>
      <c r="AJ131" s="584" t="s">
        <v>13</v>
      </c>
      <c r="AK131" s="584" t="s">
        <v>14</v>
      </c>
    </row>
    <row r="132" spans="1:37" x14ac:dyDescent="0.25">
      <c r="A132" s="585"/>
      <c r="B132" s="582"/>
      <c r="C132" s="586"/>
      <c r="D132" s="587" t="s">
        <v>284</v>
      </c>
      <c r="E132" s="586"/>
      <c r="F132" s="587" t="s">
        <v>284</v>
      </c>
      <c r="G132" s="586"/>
      <c r="H132" s="587" t="s">
        <v>284</v>
      </c>
      <c r="I132" s="586"/>
      <c r="J132" s="587" t="s">
        <v>284</v>
      </c>
      <c r="K132" s="586"/>
      <c r="L132" s="587" t="s">
        <v>284</v>
      </c>
      <c r="M132" s="586"/>
      <c r="N132" s="587" t="s">
        <v>284</v>
      </c>
      <c r="O132" s="586"/>
      <c r="P132" s="587" t="s">
        <v>284</v>
      </c>
      <c r="Q132" s="586"/>
      <c r="R132" s="587" t="s">
        <v>284</v>
      </c>
      <c r="S132" s="586"/>
      <c r="T132" s="587" t="s">
        <v>284</v>
      </c>
      <c r="U132" s="586"/>
      <c r="V132" s="587" t="s">
        <v>284</v>
      </c>
      <c r="W132" s="588"/>
      <c r="X132" s="588"/>
      <c r="Y132" s="588"/>
      <c r="Z132" s="588"/>
      <c r="AA132" s="588"/>
      <c r="AB132" s="586"/>
      <c r="AC132" s="587" t="s">
        <v>284</v>
      </c>
      <c r="AD132" s="586"/>
      <c r="AE132" s="587" t="s">
        <v>284</v>
      </c>
      <c r="AF132" s="588"/>
      <c r="AG132" s="588"/>
      <c r="AH132" s="588"/>
      <c r="AI132" s="588"/>
      <c r="AJ132" s="588"/>
      <c r="AK132" s="588"/>
    </row>
    <row r="133" spans="1:37" x14ac:dyDescent="0.25">
      <c r="A133" s="585"/>
      <c r="B133" s="589"/>
      <c r="C133" s="590"/>
      <c r="D133" s="591" t="s">
        <v>17</v>
      </c>
      <c r="E133" s="590"/>
      <c r="F133" s="591" t="s">
        <v>17</v>
      </c>
      <c r="G133" s="590"/>
      <c r="H133" s="591" t="s">
        <v>17</v>
      </c>
      <c r="I133" s="590"/>
      <c r="J133" s="591" t="s">
        <v>17</v>
      </c>
      <c r="K133" s="590"/>
      <c r="L133" s="591" t="s">
        <v>17</v>
      </c>
      <c r="M133" s="590"/>
      <c r="N133" s="591" t="s">
        <v>17</v>
      </c>
      <c r="O133" s="590"/>
      <c r="P133" s="591" t="s">
        <v>17</v>
      </c>
      <c r="Q133" s="590"/>
      <c r="R133" s="591" t="s">
        <v>17</v>
      </c>
      <c r="S133" s="590"/>
      <c r="T133" s="591" t="s">
        <v>17</v>
      </c>
      <c r="U133" s="590"/>
      <c r="V133" s="591" t="s">
        <v>17</v>
      </c>
      <c r="W133" s="588"/>
      <c r="X133" s="588"/>
      <c r="Y133" s="588"/>
      <c r="Z133" s="588"/>
      <c r="AA133" s="588"/>
      <c r="AB133" s="590"/>
      <c r="AC133" s="591" t="s">
        <v>17</v>
      </c>
      <c r="AD133" s="590"/>
      <c r="AE133" s="591" t="s">
        <v>17</v>
      </c>
      <c r="AF133" s="588"/>
      <c r="AG133" s="588"/>
      <c r="AH133" s="588"/>
      <c r="AI133" s="588"/>
      <c r="AJ133" s="588"/>
      <c r="AK133" s="588"/>
    </row>
    <row r="134" spans="1:37" x14ac:dyDescent="0.25">
      <c r="A134" s="585"/>
      <c r="B134" s="589"/>
      <c r="C134" s="590"/>
      <c r="D134" s="591" t="s">
        <v>285</v>
      </c>
      <c r="E134" s="590"/>
      <c r="F134" s="591" t="s">
        <v>285</v>
      </c>
      <c r="G134" s="590"/>
      <c r="H134" s="591" t="s">
        <v>285</v>
      </c>
      <c r="I134" s="590"/>
      <c r="J134" s="591" t="s">
        <v>285</v>
      </c>
      <c r="K134" s="590"/>
      <c r="L134" s="591" t="s">
        <v>285</v>
      </c>
      <c r="M134" s="590"/>
      <c r="N134" s="591" t="s">
        <v>285</v>
      </c>
      <c r="O134" s="590"/>
      <c r="P134" s="591" t="s">
        <v>285</v>
      </c>
      <c r="Q134" s="590"/>
      <c r="R134" s="591" t="s">
        <v>285</v>
      </c>
      <c r="S134" s="590"/>
      <c r="T134" s="591" t="s">
        <v>285</v>
      </c>
      <c r="U134" s="590"/>
      <c r="V134" s="591" t="s">
        <v>285</v>
      </c>
      <c r="W134" s="588"/>
      <c r="X134" s="588"/>
      <c r="Y134" s="588"/>
      <c r="Z134" s="588"/>
      <c r="AA134" s="588"/>
      <c r="AB134" s="590"/>
      <c r="AC134" s="591" t="s">
        <v>285</v>
      </c>
      <c r="AD134" s="590"/>
      <c r="AE134" s="591" t="s">
        <v>285</v>
      </c>
      <c r="AF134" s="588"/>
      <c r="AG134" s="588"/>
      <c r="AH134" s="588"/>
      <c r="AI134" s="588"/>
      <c r="AJ134" s="588"/>
      <c r="AK134" s="588"/>
    </row>
    <row r="135" spans="1:37" x14ac:dyDescent="0.25">
      <c r="A135" s="592" t="s">
        <v>54</v>
      </c>
      <c r="B135" s="593">
        <v>633.78970907982875</v>
      </c>
      <c r="C135" s="594">
        <v>804.49400000000003</v>
      </c>
      <c r="D135" s="595">
        <v>0.26933900704700503</v>
      </c>
      <c r="E135" s="594">
        <v>763.40700000000004</v>
      </c>
      <c r="F135" s="595">
        <v>-5.1071853860936177E-2</v>
      </c>
      <c r="G135" s="594">
        <v>711.53700000000003</v>
      </c>
      <c r="H135" s="595">
        <v>-6.7945407888583678E-2</v>
      </c>
      <c r="I135" s="594">
        <v>751.68700000000001</v>
      </c>
      <c r="J135" s="595">
        <v>5.6427142931428691E-2</v>
      </c>
      <c r="K135" s="594">
        <v>758.73099999999999</v>
      </c>
      <c r="L135" s="595">
        <v>9.3709216735156815E-3</v>
      </c>
      <c r="M135" s="594">
        <v>803.83699999999999</v>
      </c>
      <c r="N135" s="595">
        <v>5.9449264627384403E-2</v>
      </c>
      <c r="O135" s="594">
        <f>+[14]S2007!L12</f>
        <v>796.61099999999999</v>
      </c>
      <c r="P135" s="595">
        <f t="shared" ref="P135:P155" si="8">(+O135-M135)/M135</f>
        <v>-8.9893846638062179E-3</v>
      </c>
      <c r="Q135" s="594">
        <f>+[15]S2008!L12</f>
        <v>808.04700000000003</v>
      </c>
      <c r="R135" s="595">
        <f t="shared" ref="R135:R155" si="9">(+Q135-O135)/O135</f>
        <v>1.435581482053353E-2</v>
      </c>
      <c r="S135" s="594">
        <v>811.88599999999997</v>
      </c>
      <c r="T135" s="595">
        <v>4.7509612683419924E-3</v>
      </c>
      <c r="U135" s="594">
        <v>774.81399999999996</v>
      </c>
      <c r="V135" s="595">
        <v>-4.5661583030129849E-2</v>
      </c>
      <c r="W135" s="596">
        <v>94.892814613906381</v>
      </c>
      <c r="X135" s="596">
        <v>88.445283619268764</v>
      </c>
      <c r="Y135" s="596">
        <v>93.435998279663991</v>
      </c>
      <c r="Z135" s="596">
        <v>94.311579701029459</v>
      </c>
      <c r="AA135" s="596">
        <v>99.918333760102612</v>
      </c>
      <c r="AB135" s="594">
        <v>697.86400000000003</v>
      </c>
      <c r="AC135" s="595">
        <v>-9.9314157978559928E-2</v>
      </c>
      <c r="AD135" s="594">
        <v>642.18399999999997</v>
      </c>
      <c r="AE135" s="595">
        <v>-7.9786319397475811E-2</v>
      </c>
      <c r="AF135" s="596">
        <v>99.020129422966477</v>
      </c>
      <c r="AG135" s="596">
        <v>100.44164406446785</v>
      </c>
      <c r="AH135" s="596">
        <v>100.91883842514673</v>
      </c>
      <c r="AI135" s="596">
        <v>96.310724505092637</v>
      </c>
      <c r="AJ135" s="596">
        <v>86.745705996564297</v>
      </c>
      <c r="AK135" s="596">
        <v>79.824585391562891</v>
      </c>
    </row>
    <row r="136" spans="1:37" x14ac:dyDescent="0.25">
      <c r="A136" s="592" t="s">
        <v>55</v>
      </c>
      <c r="B136" s="593">
        <v>15.86473627128448</v>
      </c>
      <c r="C136" s="594">
        <v>21.158000000000001</v>
      </c>
      <c r="D136" s="595">
        <v>0.3336496515417306</v>
      </c>
      <c r="E136" s="594">
        <v>21.972999999999999</v>
      </c>
      <c r="F136" s="595">
        <v>3.8519708857169759E-2</v>
      </c>
      <c r="G136" s="594">
        <v>21.827999999999999</v>
      </c>
      <c r="H136" s="595">
        <v>-6.5990078732990299E-3</v>
      </c>
      <c r="I136" s="594">
        <v>23.638999999999999</v>
      </c>
      <c r="J136" s="595">
        <v>8.2966831592450066E-2</v>
      </c>
      <c r="K136" s="594">
        <v>22.376000000000001</v>
      </c>
      <c r="L136" s="595">
        <v>-5.3428656034519149E-2</v>
      </c>
      <c r="M136" s="594">
        <v>23.108000000000001</v>
      </c>
      <c r="N136" s="595">
        <v>3.2713621737575943E-2</v>
      </c>
      <c r="O136" s="594">
        <f>+[14]S2007!L13</f>
        <v>22.736000000000001</v>
      </c>
      <c r="P136" s="595">
        <f t="shared" si="8"/>
        <v>-1.6098320927817201E-2</v>
      </c>
      <c r="Q136" s="594">
        <f>+[15]S2008!L13</f>
        <v>21.335000000000001</v>
      </c>
      <c r="R136" s="595">
        <f t="shared" si="9"/>
        <v>-6.1620337790288519E-2</v>
      </c>
      <c r="S136" s="594">
        <v>21.378</v>
      </c>
      <c r="T136" s="595">
        <v>2.0154675415982779E-3</v>
      </c>
      <c r="U136" s="594">
        <v>22.123000000000001</v>
      </c>
      <c r="V136" s="595">
        <v>3.4848910094489711E-2</v>
      </c>
      <c r="W136" s="596">
        <v>103.85197088571698</v>
      </c>
      <c r="X136" s="596">
        <v>103.16665091218451</v>
      </c>
      <c r="Y136" s="596">
        <v>111.7260610643728</v>
      </c>
      <c r="Z136" s="596">
        <v>105.75668777767275</v>
      </c>
      <c r="AA136" s="596">
        <v>109.21637205785045</v>
      </c>
      <c r="AB136" s="594">
        <v>19.620999999999999</v>
      </c>
      <c r="AC136" s="595">
        <v>-0.11309496903674919</v>
      </c>
      <c r="AD136" s="594">
        <v>19.021999999999998</v>
      </c>
      <c r="AE136" s="595">
        <v>-3.05285153661893E-2</v>
      </c>
      <c r="AF136" s="596">
        <v>107.45817184989129</v>
      </c>
      <c r="AG136" s="596">
        <v>100.83656300217412</v>
      </c>
      <c r="AH136" s="596">
        <v>101.03979582191133</v>
      </c>
      <c r="AI136" s="596">
        <v>104.56092258247472</v>
      </c>
      <c r="AJ136" s="596">
        <v>92.735608280555809</v>
      </c>
      <c r="AK136" s="596">
        <v>89.90452783816994</v>
      </c>
    </row>
    <row r="137" spans="1:37" x14ac:dyDescent="0.25">
      <c r="A137" s="592" t="s">
        <v>56</v>
      </c>
      <c r="B137" s="593">
        <v>1242.2993694061263</v>
      </c>
      <c r="C137" s="594">
        <v>1625.748</v>
      </c>
      <c r="D137" s="595">
        <v>0.3086604083017277</v>
      </c>
      <c r="E137" s="594">
        <v>1748.011</v>
      </c>
      <c r="F137" s="595">
        <v>7.5204152181026773E-2</v>
      </c>
      <c r="G137" s="594">
        <v>1504.8869999999999</v>
      </c>
      <c r="H137" s="595">
        <v>-0.13908608126607899</v>
      </c>
      <c r="I137" s="594">
        <v>1667.2349999999999</v>
      </c>
      <c r="J137" s="595">
        <v>0.10788052524873958</v>
      </c>
      <c r="K137" s="594">
        <v>1592.0319999999999</v>
      </c>
      <c r="L137" s="595">
        <v>-4.5106418711219461E-2</v>
      </c>
      <c r="M137" s="594">
        <v>1679.498</v>
      </c>
      <c r="N137" s="595">
        <v>5.4939850455267308E-2</v>
      </c>
      <c r="O137" s="594">
        <f>+[14]S2007!L14</f>
        <v>1631.6210000000001</v>
      </c>
      <c r="P137" s="595">
        <f t="shared" si="8"/>
        <v>-2.8506732368838755E-2</v>
      </c>
      <c r="Q137" s="594">
        <f>+[15]S2008!L14</f>
        <v>1573.81</v>
      </c>
      <c r="R137" s="595">
        <f t="shared" si="9"/>
        <v>-3.5431635165274381E-2</v>
      </c>
      <c r="S137" s="594">
        <v>1565.6669999999999</v>
      </c>
      <c r="T137" s="595">
        <v>-5.1740680260006161E-3</v>
      </c>
      <c r="U137" s="594">
        <v>1560.2429999999999</v>
      </c>
      <c r="V137" s="595">
        <v>-3.464338202184742E-3</v>
      </c>
      <c r="W137" s="596">
        <v>107.52041521810267</v>
      </c>
      <c r="X137" s="596">
        <v>92.565822009315085</v>
      </c>
      <c r="Y137" s="596">
        <v>102.55187150776135</v>
      </c>
      <c r="Z137" s="596">
        <v>97.926123851913076</v>
      </c>
      <c r="AA137" s="596">
        <v>103.30617045200117</v>
      </c>
      <c r="AB137" s="594">
        <v>1436.6990000000001</v>
      </c>
      <c r="AC137" s="595">
        <v>-7.9182537591900665E-2</v>
      </c>
      <c r="AD137" s="594">
        <v>1379.9069999999999</v>
      </c>
      <c r="AE137" s="595">
        <v>-3.9529504788407416E-2</v>
      </c>
      <c r="AF137" s="596">
        <v>100.36124909887634</v>
      </c>
      <c r="AG137" s="596">
        <v>96.80528593607373</v>
      </c>
      <c r="AH137" s="596">
        <v>96.304408801364048</v>
      </c>
      <c r="AI137" s="596">
        <v>95.970777758914664</v>
      </c>
      <c r="AJ137" s="596">
        <v>88.371568041295461</v>
      </c>
      <c r="AK137" s="596">
        <v>84.878283719247989</v>
      </c>
    </row>
    <row r="138" spans="1:37" x14ac:dyDescent="0.25">
      <c r="A138" s="592" t="s">
        <v>57</v>
      </c>
      <c r="B138" s="593">
        <v>53.706869393214788</v>
      </c>
      <c r="C138" s="594">
        <v>68.927000000000007</v>
      </c>
      <c r="D138" s="595">
        <v>0.28339262330393994</v>
      </c>
      <c r="E138" s="594">
        <v>72.058000000000007</v>
      </c>
      <c r="F138" s="595">
        <v>4.542486978977759E-2</v>
      </c>
      <c r="G138" s="594">
        <v>70.603999999999999</v>
      </c>
      <c r="H138" s="595">
        <v>-2.0178189791556906E-2</v>
      </c>
      <c r="I138" s="594">
        <v>73.930999999999997</v>
      </c>
      <c r="J138" s="595">
        <v>4.7121976092006093E-2</v>
      </c>
      <c r="K138" s="594">
        <v>68.953999999999994</v>
      </c>
      <c r="L138" s="595">
        <v>-6.7319527667690199E-2</v>
      </c>
      <c r="M138" s="594">
        <v>63.72</v>
      </c>
      <c r="N138" s="595">
        <v>-7.5905676247933332E-2</v>
      </c>
      <c r="O138" s="594">
        <f>+[14]S2007!L15</f>
        <v>60.582000000000001</v>
      </c>
      <c r="P138" s="595">
        <f t="shared" si="8"/>
        <v>-4.9246704331450064E-2</v>
      </c>
      <c r="Q138" s="594">
        <f>+[15]S2008!L15</f>
        <v>59.9</v>
      </c>
      <c r="R138" s="595">
        <f t="shared" si="9"/>
        <v>-1.1257469215278501E-2</v>
      </c>
      <c r="S138" s="594">
        <v>60.704999999999998</v>
      </c>
      <c r="T138" s="595">
        <v>1.3439065108514186E-2</v>
      </c>
      <c r="U138" s="594">
        <v>61.512</v>
      </c>
      <c r="V138" s="595">
        <v>1.3293797874969149E-2</v>
      </c>
      <c r="W138" s="596">
        <v>104.54248697897776</v>
      </c>
      <c r="X138" s="596">
        <v>102.43300883543458</v>
      </c>
      <c r="Y138" s="596">
        <v>107.25985462881017</v>
      </c>
      <c r="Z138" s="596">
        <v>100.03917187749356</v>
      </c>
      <c r="AA138" s="596">
        <v>92.44563088484918</v>
      </c>
      <c r="AB138" s="594">
        <v>55.295000000000002</v>
      </c>
      <c r="AC138" s="595">
        <v>-0.10106970997528936</v>
      </c>
      <c r="AD138" s="594">
        <v>46.265999999999998</v>
      </c>
      <c r="AE138" s="595">
        <v>-0.16328781987521482</v>
      </c>
      <c r="AF138" s="596">
        <v>87.892988233928634</v>
      </c>
      <c r="AG138" s="596">
        <v>86.903535624646352</v>
      </c>
      <c r="AH138" s="596">
        <v>88.071437898066051</v>
      </c>
      <c r="AI138" s="596">
        <v>89.242241792040844</v>
      </c>
      <c r="AJ138" s="596">
        <v>80.222554296574629</v>
      </c>
      <c r="AK138" s="596">
        <v>67.123188300665916</v>
      </c>
    </row>
    <row r="139" spans="1:37" x14ac:dyDescent="0.25">
      <c r="A139" s="592" t="s">
        <v>58</v>
      </c>
      <c r="B139" s="593">
        <v>52.605783284356008</v>
      </c>
      <c r="C139" s="594">
        <v>71.293000000000006</v>
      </c>
      <c r="D139" s="595">
        <v>0.3552312226705544</v>
      </c>
      <c r="E139" s="594">
        <v>73.92</v>
      </c>
      <c r="F139" s="595">
        <v>3.6847937385156959E-2</v>
      </c>
      <c r="G139" s="594">
        <v>73.254999999999995</v>
      </c>
      <c r="H139" s="595">
        <v>-8.9962121212122052E-3</v>
      </c>
      <c r="I139" s="594">
        <v>80.375</v>
      </c>
      <c r="J139" s="595">
        <v>9.7194730735103471E-2</v>
      </c>
      <c r="K139" s="594">
        <v>77.137</v>
      </c>
      <c r="L139" s="595">
        <v>-4.0286158631415235E-2</v>
      </c>
      <c r="M139" s="594">
        <v>80.328999999999994</v>
      </c>
      <c r="N139" s="595">
        <v>4.1380919662418726E-2</v>
      </c>
      <c r="O139" s="594">
        <f>+[14]S2007!L16</f>
        <v>78.861999999999995</v>
      </c>
      <c r="P139" s="595">
        <f t="shared" si="8"/>
        <v>-1.826239589687409E-2</v>
      </c>
      <c r="Q139" s="594">
        <f>+[15]S2008!L16</f>
        <v>77.2</v>
      </c>
      <c r="R139" s="595">
        <f t="shared" si="9"/>
        <v>-2.1074788871699831E-2</v>
      </c>
      <c r="S139" s="594">
        <v>77.364000000000004</v>
      </c>
      <c r="T139" s="595">
        <v>2.1243523316062368E-3</v>
      </c>
      <c r="U139" s="594">
        <v>78.513999999999996</v>
      </c>
      <c r="V139" s="595">
        <v>1.4864794995088044E-2</v>
      </c>
      <c r="W139" s="596">
        <v>103.68479373851569</v>
      </c>
      <c r="X139" s="596">
        <v>102.75202334029987</v>
      </c>
      <c r="Y139" s="596">
        <v>112.73897858134738</v>
      </c>
      <c r="Z139" s="596">
        <v>108.1971582062755</v>
      </c>
      <c r="AA139" s="596">
        <v>112.6744561177114</v>
      </c>
      <c r="AB139" s="594">
        <v>75.322999999999993</v>
      </c>
      <c r="AC139" s="595">
        <v>-4.0642433196627387E-2</v>
      </c>
      <c r="AD139" s="594">
        <v>71.78</v>
      </c>
      <c r="AE139" s="595">
        <v>-4.7037425487566779E-2</v>
      </c>
      <c r="AF139" s="596">
        <v>110.61675059262478</v>
      </c>
      <c r="AG139" s="596">
        <v>108.28552592821174</v>
      </c>
      <c r="AH139" s="596">
        <v>108.51556253769654</v>
      </c>
      <c r="AI139" s="596">
        <v>110.12862412859606</v>
      </c>
      <c r="AJ139" s="596">
        <v>105.6527288794131</v>
      </c>
      <c r="AK139" s="596">
        <v>100.68309651718963</v>
      </c>
    </row>
    <row r="140" spans="1:37" x14ac:dyDescent="0.25">
      <c r="A140" s="592" t="s">
        <v>59</v>
      </c>
      <c r="B140" s="593">
        <v>587.21184431923234</v>
      </c>
      <c r="C140" s="594">
        <v>786.31299999999999</v>
      </c>
      <c r="D140" s="595">
        <v>0.33906188645017882</v>
      </c>
      <c r="E140" s="594">
        <v>783.57799999999997</v>
      </c>
      <c r="F140" s="595">
        <v>-3.4782586578118559E-3</v>
      </c>
      <c r="G140" s="594">
        <v>726.64200000000005</v>
      </c>
      <c r="H140" s="595">
        <v>-7.266156017652349E-2</v>
      </c>
      <c r="I140" s="594">
        <v>793.24800000000005</v>
      </c>
      <c r="J140" s="595">
        <v>9.1662744515180777E-2</v>
      </c>
      <c r="K140" s="594">
        <v>777.29700000000003</v>
      </c>
      <c r="L140" s="595">
        <v>-2.0108465448384391E-2</v>
      </c>
      <c r="M140" s="594">
        <v>803.73800000000006</v>
      </c>
      <c r="N140" s="595">
        <v>3.4016598545986966E-2</v>
      </c>
      <c r="O140" s="594">
        <f>+[14]S2007!L17</f>
        <v>782.85599999999999</v>
      </c>
      <c r="P140" s="595">
        <f t="shared" si="8"/>
        <v>-2.5981103294854865E-2</v>
      </c>
      <c r="Q140" s="594">
        <f>+[15]S2008!L17</f>
        <v>745.30700000000002</v>
      </c>
      <c r="R140" s="595">
        <f t="shared" si="9"/>
        <v>-4.796412111550525E-2</v>
      </c>
      <c r="S140" s="594">
        <v>748.97199999999998</v>
      </c>
      <c r="T140" s="595">
        <v>4.9174367072896989E-3</v>
      </c>
      <c r="U140" s="594">
        <v>743.23199999999997</v>
      </c>
      <c r="V140" s="595">
        <v>-7.6638379004822735E-3</v>
      </c>
      <c r="W140" s="596">
        <v>99.652174134218811</v>
      </c>
      <c r="X140" s="596">
        <v>92.411291686643878</v>
      </c>
      <c r="Y140" s="596">
        <v>100.88196430683456</v>
      </c>
      <c r="Z140" s="596">
        <v>98.853382813205428</v>
      </c>
      <c r="AA140" s="596">
        <v>102.21603865127501</v>
      </c>
      <c r="AB140" s="594">
        <v>671.13300000000004</v>
      </c>
      <c r="AC140" s="595">
        <v>-9.7007394730043828E-2</v>
      </c>
      <c r="AD140" s="594">
        <v>590.31799999999998</v>
      </c>
      <c r="AE140" s="595">
        <v>-0.12041577451861263</v>
      </c>
      <c r="AF140" s="596">
        <v>99.560353192685355</v>
      </c>
      <c r="AG140" s="596">
        <v>94.785028353848915</v>
      </c>
      <c r="AH140" s="596">
        <v>95.251127731577625</v>
      </c>
      <c r="AI140" s="596">
        <v>94.521138528804684</v>
      </c>
      <c r="AJ140" s="596">
        <v>85.351889133207777</v>
      </c>
      <c r="AK140" s="596">
        <v>75.074175296605802</v>
      </c>
    </row>
    <row r="141" spans="1:37" x14ac:dyDescent="0.25">
      <c r="A141" s="592" t="s">
        <v>60</v>
      </c>
      <c r="B141" s="593">
        <v>155.62255072897892</v>
      </c>
      <c r="C141" s="594">
        <v>210.38900000000001</v>
      </c>
      <c r="D141" s="595">
        <v>0.35191846563675988</v>
      </c>
      <c r="E141" s="594">
        <v>221.69399999999999</v>
      </c>
      <c r="F141" s="595">
        <v>5.3733797869660378E-2</v>
      </c>
      <c r="G141" s="594">
        <v>215.58199999999999</v>
      </c>
      <c r="H141" s="595">
        <v>-2.756953277941665E-2</v>
      </c>
      <c r="I141" s="594">
        <v>232.72300000000001</v>
      </c>
      <c r="J141" s="595">
        <v>7.9510348730413585E-2</v>
      </c>
      <c r="K141" s="594">
        <v>225.41300000000001</v>
      </c>
      <c r="L141" s="595">
        <v>-3.141073293142492E-2</v>
      </c>
      <c r="M141" s="594">
        <v>237.82499999999999</v>
      </c>
      <c r="N141" s="595">
        <v>5.5063372565024984E-2</v>
      </c>
      <c r="O141" s="594">
        <f>+[14]S2007!L18</f>
        <v>232.602</v>
      </c>
      <c r="P141" s="595">
        <f t="shared" si="8"/>
        <v>-2.1961526332387196E-2</v>
      </c>
      <c r="Q141" s="594">
        <f>+[15]S2008!L18</f>
        <v>225.25399999999999</v>
      </c>
      <c r="R141" s="595">
        <f t="shared" si="9"/>
        <v>-3.1590442042630819E-2</v>
      </c>
      <c r="S141" s="594">
        <v>223.483</v>
      </c>
      <c r="T141" s="595">
        <v>-7.862235520789804E-3</v>
      </c>
      <c r="U141" s="594">
        <v>230.44399999999999</v>
      </c>
      <c r="V141" s="595">
        <v>3.1147783052849588E-2</v>
      </c>
      <c r="W141" s="596">
        <v>105.37337978696604</v>
      </c>
      <c r="X141" s="596">
        <v>102.46828493885135</v>
      </c>
      <c r="Y141" s="596">
        <v>110.61557400814681</v>
      </c>
      <c r="Z141" s="596">
        <v>107.14105775492065</v>
      </c>
      <c r="AA141" s="596">
        <v>113.04060573509071</v>
      </c>
      <c r="AB141" s="594">
        <v>216.184</v>
      </c>
      <c r="AC141" s="595">
        <v>-6.1880543646178642E-2</v>
      </c>
      <c r="AD141" s="594">
        <v>196.809</v>
      </c>
      <c r="AE141" s="595">
        <v>-8.9622728786589209E-2</v>
      </c>
      <c r="AF141" s="596">
        <v>110.5580614956105</v>
      </c>
      <c r="AG141" s="596">
        <v>107.06548346158782</v>
      </c>
      <c r="AH141" s="596">
        <v>106.22370941446559</v>
      </c>
      <c r="AI141" s="596">
        <v>109.53234247037629</v>
      </c>
      <c r="AJ141" s="596">
        <v>102.75442157146999</v>
      </c>
      <c r="AK141" s="596">
        <v>93.545289915347283</v>
      </c>
    </row>
    <row r="142" spans="1:37" x14ac:dyDescent="0.25">
      <c r="A142" s="592" t="s">
        <v>61</v>
      </c>
      <c r="B142" s="593">
        <v>281.67559276340592</v>
      </c>
      <c r="C142" s="594">
        <v>381.185</v>
      </c>
      <c r="D142" s="595">
        <v>0.35327664090575733</v>
      </c>
      <c r="E142" s="594">
        <v>359.339</v>
      </c>
      <c r="F142" s="595">
        <v>-5.731075462045989E-2</v>
      </c>
      <c r="G142" s="594">
        <v>353.22800000000001</v>
      </c>
      <c r="H142" s="595">
        <v>-1.7006225319266738E-2</v>
      </c>
      <c r="I142" s="594">
        <v>379.79899999999998</v>
      </c>
      <c r="J142" s="595">
        <v>7.5223368475885177E-2</v>
      </c>
      <c r="K142" s="594">
        <v>378.66500000000002</v>
      </c>
      <c r="L142" s="595">
        <v>-2.9857898520005521E-3</v>
      </c>
      <c r="M142" s="594">
        <v>385.53199999999998</v>
      </c>
      <c r="N142" s="595">
        <v>1.8134762917090201E-2</v>
      </c>
      <c r="O142" s="594">
        <f>+[14]S2007!L19</f>
        <v>348.27800000000002</v>
      </c>
      <c r="P142" s="595">
        <f t="shared" si="8"/>
        <v>-9.663011111918067E-2</v>
      </c>
      <c r="Q142" s="594">
        <f>+[15]S2008!L19</f>
        <v>335.13799999999998</v>
      </c>
      <c r="R142" s="595">
        <f t="shared" si="9"/>
        <v>-3.7728481270709151E-2</v>
      </c>
      <c r="S142" s="594">
        <v>318.84500000000003</v>
      </c>
      <c r="T142" s="595">
        <v>-4.8615794090792301E-2</v>
      </c>
      <c r="U142" s="594">
        <v>299.36599999999999</v>
      </c>
      <c r="V142" s="595">
        <v>-6.1092380310182187E-2</v>
      </c>
      <c r="W142" s="596">
        <v>94.268924537954007</v>
      </c>
      <c r="X142" s="596">
        <v>92.665765966656608</v>
      </c>
      <c r="Y142" s="596">
        <v>99.636397025066557</v>
      </c>
      <c r="Z142" s="596">
        <v>99.338903681939215</v>
      </c>
      <c r="AA142" s="596">
        <v>101.14039114865484</v>
      </c>
      <c r="AB142" s="594">
        <v>283.38099999999997</v>
      </c>
      <c r="AC142" s="595">
        <v>-5.3396177254598096E-2</v>
      </c>
      <c r="AD142" s="594">
        <v>246.828</v>
      </c>
      <c r="AE142" s="595">
        <v>-0.12898888775182518</v>
      </c>
      <c r="AF142" s="596">
        <v>91.367183913322933</v>
      </c>
      <c r="AG142" s="596">
        <v>87.920038826291687</v>
      </c>
      <c r="AH142" s="596">
        <v>83.64573632225823</v>
      </c>
      <c r="AI142" s="596">
        <v>78.535619187533612</v>
      </c>
      <c r="AJ142" s="596">
        <v>74.342117344596446</v>
      </c>
      <c r="AK142" s="596">
        <v>64.752810315201287</v>
      </c>
    </row>
    <row r="143" spans="1:37" x14ac:dyDescent="0.25">
      <c r="A143" s="592" t="s">
        <v>62</v>
      </c>
      <c r="B143" s="593">
        <v>540.14409534827269</v>
      </c>
      <c r="C143" s="594">
        <v>727.93899999999996</v>
      </c>
      <c r="D143" s="595">
        <v>0.34767556707371089</v>
      </c>
      <c r="E143" s="594">
        <v>780.98699999999997</v>
      </c>
      <c r="F143" s="595">
        <v>7.2874238088631055E-2</v>
      </c>
      <c r="G143" s="594">
        <v>764.19</v>
      </c>
      <c r="H143" s="595">
        <v>-2.1507400251220461E-2</v>
      </c>
      <c r="I143" s="594">
        <v>804.20100000000002</v>
      </c>
      <c r="J143" s="595">
        <v>5.2357398029285865E-2</v>
      </c>
      <c r="K143" s="594">
        <v>779.73599999999999</v>
      </c>
      <c r="L143" s="595">
        <v>-3.0421499102836268E-2</v>
      </c>
      <c r="M143" s="594">
        <v>793.62699999999995</v>
      </c>
      <c r="N143" s="595">
        <v>1.7815004052653672E-2</v>
      </c>
      <c r="O143" s="594">
        <f>+[14]S2007!L20</f>
        <v>769.904</v>
      </c>
      <c r="P143" s="595">
        <f t="shared" si="8"/>
        <v>-2.9891876158447177E-2</v>
      </c>
      <c r="Q143" s="594">
        <f>+[15]S2008!L20</f>
        <v>727.54499999999996</v>
      </c>
      <c r="R143" s="595">
        <f t="shared" si="9"/>
        <v>-5.5018547766994379E-2</v>
      </c>
      <c r="S143" s="594">
        <v>718.70699999999999</v>
      </c>
      <c r="T143" s="595">
        <v>-1.2147702203987336E-2</v>
      </c>
      <c r="U143" s="594">
        <v>715.34100000000001</v>
      </c>
      <c r="V143" s="595">
        <v>-4.6834106249138878E-3</v>
      </c>
      <c r="W143" s="596">
        <v>107.28742380886311</v>
      </c>
      <c r="X143" s="596">
        <v>104.97995024308356</v>
      </c>
      <c r="Y143" s="596">
        <v>110.47642728305532</v>
      </c>
      <c r="Z143" s="596">
        <v>107.1155687495793</v>
      </c>
      <c r="AA143" s="596">
        <v>109.02383304095535</v>
      </c>
      <c r="AB143" s="594">
        <v>646.553</v>
      </c>
      <c r="AC143" s="595">
        <v>-9.6161131544256526E-2</v>
      </c>
      <c r="AD143" s="594">
        <v>568.14200000000005</v>
      </c>
      <c r="AE143" s="595">
        <v>-0.1212754406831303</v>
      </c>
      <c r="AF143" s="596">
        <v>105.76490612537589</v>
      </c>
      <c r="AG143" s="596">
        <v>99.945874585645228</v>
      </c>
      <c r="AH143" s="596">
        <v>98.731761864661735</v>
      </c>
      <c r="AI143" s="596">
        <v>98.26936048212832</v>
      </c>
      <c r="AJ143" s="596">
        <v>88.819667582036416</v>
      </c>
      <c r="AK143" s="596">
        <v>78.048023254695806</v>
      </c>
    </row>
    <row r="144" spans="1:37" x14ac:dyDescent="0.25">
      <c r="A144" s="592" t="s">
        <v>63</v>
      </c>
      <c r="B144" s="593">
        <v>502.76859554710859</v>
      </c>
      <c r="C144" s="594">
        <v>673.93600000000004</v>
      </c>
      <c r="D144" s="595">
        <v>0.34044967400286508</v>
      </c>
      <c r="E144" s="594">
        <v>680.149</v>
      </c>
      <c r="F144" s="595">
        <v>9.2189762826143211E-3</v>
      </c>
      <c r="G144" s="594">
        <v>637.88499999999999</v>
      </c>
      <c r="H144" s="595">
        <v>-6.2139325353709272E-2</v>
      </c>
      <c r="I144" s="594">
        <v>677.38099999999997</v>
      </c>
      <c r="J144" s="595">
        <v>6.1917116721666103E-2</v>
      </c>
      <c r="K144" s="594">
        <v>666.16899999999998</v>
      </c>
      <c r="L144" s="595">
        <v>-1.6551984776661862E-2</v>
      </c>
      <c r="M144" s="594">
        <v>678.95399999999995</v>
      </c>
      <c r="N144" s="595">
        <v>1.9191826698630482E-2</v>
      </c>
      <c r="O144" s="594">
        <f>+[14]S2007!L21</f>
        <v>657.24199999999996</v>
      </c>
      <c r="P144" s="595">
        <f t="shared" si="8"/>
        <v>-3.1978602379542635E-2</v>
      </c>
      <c r="Q144" s="594">
        <f>+[15]S2008!L21</f>
        <v>632.32000000000005</v>
      </c>
      <c r="R144" s="595">
        <f t="shared" si="9"/>
        <v>-3.7919061776331871E-2</v>
      </c>
      <c r="S144" s="594">
        <v>607.75300000000004</v>
      </c>
      <c r="T144" s="595">
        <v>-3.8852163461538469E-2</v>
      </c>
      <c r="U144" s="594">
        <v>611.30999999999995</v>
      </c>
      <c r="V144" s="595">
        <v>5.8527066094283412E-3</v>
      </c>
      <c r="W144" s="596">
        <v>100.92189762826143</v>
      </c>
      <c r="X144" s="596">
        <v>94.650678996225153</v>
      </c>
      <c r="Y144" s="596">
        <v>100.51117613541938</v>
      </c>
      <c r="Z144" s="596">
        <v>98.847516678141531</v>
      </c>
      <c r="AA144" s="596">
        <v>100.74458108781842</v>
      </c>
      <c r="AB144" s="594">
        <v>551.63199999999995</v>
      </c>
      <c r="AC144" s="595">
        <v>-9.762313719716674E-2</v>
      </c>
      <c r="AD144" s="594">
        <v>503.21899999999999</v>
      </c>
      <c r="AE144" s="595">
        <v>-8.7763218957565836E-2</v>
      </c>
      <c r="AF144" s="596">
        <v>97.522910187317478</v>
      </c>
      <c r="AG144" s="596">
        <v>93.824932931316923</v>
      </c>
      <c r="AH144" s="596">
        <v>90.179631300301509</v>
      </c>
      <c r="AI144" s="596">
        <v>90.707426224448596</v>
      </c>
      <c r="AJ144" s="596">
        <v>81.852282709337373</v>
      </c>
      <c r="AK144" s="596">
        <v>74.668662899741221</v>
      </c>
    </row>
    <row r="145" spans="1:37" x14ac:dyDescent="0.25">
      <c r="A145" s="592" t="s">
        <v>64</v>
      </c>
      <c r="B145" s="593">
        <v>134.96565685570712</v>
      </c>
      <c r="C145" s="594">
        <v>164.88800000000001</v>
      </c>
      <c r="D145" s="595">
        <v>0.2217033861901854</v>
      </c>
      <c r="E145" s="594">
        <v>166.709</v>
      </c>
      <c r="F145" s="595">
        <v>1.1043860074717372E-2</v>
      </c>
      <c r="G145" s="594">
        <v>157.584</v>
      </c>
      <c r="H145" s="595">
        <v>-5.4736097031354035E-2</v>
      </c>
      <c r="I145" s="594">
        <v>164.69200000000001</v>
      </c>
      <c r="J145" s="595">
        <v>4.5106102142349502E-2</v>
      </c>
      <c r="K145" s="594">
        <v>166.58699999999999</v>
      </c>
      <c r="L145" s="595">
        <v>1.1506326961843815E-2</v>
      </c>
      <c r="M145" s="594">
        <v>172.00200000000001</v>
      </c>
      <c r="N145" s="595">
        <v>3.2505537646995389E-2</v>
      </c>
      <c r="O145" s="594">
        <f>+[14]S2007!L22</f>
        <v>165.351</v>
      </c>
      <c r="P145" s="595">
        <f t="shared" si="8"/>
        <v>-3.86681550214533E-2</v>
      </c>
      <c r="Q145" s="594">
        <f>+[15]S2008!L22</f>
        <v>161.845</v>
      </c>
      <c r="R145" s="595">
        <f t="shared" si="9"/>
        <v>-2.1203379477596145E-2</v>
      </c>
      <c r="S145" s="594">
        <v>156.517</v>
      </c>
      <c r="T145" s="595">
        <v>-3.2920386789829795E-2</v>
      </c>
      <c r="U145" s="594">
        <v>156.46</v>
      </c>
      <c r="V145" s="595">
        <v>-3.6417769315785472E-4</v>
      </c>
      <c r="W145" s="596">
        <v>101.10438600747173</v>
      </c>
      <c r="X145" s="596">
        <v>95.570326524671287</v>
      </c>
      <c r="Y145" s="596">
        <v>99.881131434670806</v>
      </c>
      <c r="Z145" s="596">
        <v>101.03039639027703</v>
      </c>
      <c r="AA145" s="596">
        <v>104.31444374363204</v>
      </c>
      <c r="AB145" s="594">
        <v>146.58799999999999</v>
      </c>
      <c r="AC145" s="595">
        <v>-6.3095998977374501E-2</v>
      </c>
      <c r="AD145" s="594">
        <v>140.16800000000001</v>
      </c>
      <c r="AE145" s="595">
        <v>-4.3796217971457337E-2</v>
      </c>
      <c r="AF145" s="596">
        <v>100.28079666197661</v>
      </c>
      <c r="AG145" s="596">
        <v>98.154504876037066</v>
      </c>
      <c r="AH145" s="596">
        <v>94.923220610353695</v>
      </c>
      <c r="AI145" s="596">
        <v>94.888651690844696</v>
      </c>
      <c r="AJ145" s="596">
        <v>88.901557420794717</v>
      </c>
      <c r="AK145" s="596">
        <v>85.008005433991556</v>
      </c>
    </row>
    <row r="146" spans="1:37" x14ac:dyDescent="0.25">
      <c r="A146" s="592" t="s">
        <v>65</v>
      </c>
      <c r="B146" s="593">
        <v>220.15817871474536</v>
      </c>
      <c r="C146" s="594">
        <v>294.94299999999998</v>
      </c>
      <c r="D146" s="595">
        <v>0.33968677303672579</v>
      </c>
      <c r="E146" s="594">
        <v>310.31</v>
      </c>
      <c r="F146" s="595">
        <v>5.2101592511095432E-2</v>
      </c>
      <c r="G146" s="594">
        <v>289.53699999999998</v>
      </c>
      <c r="H146" s="595">
        <v>-6.6942734684670241E-2</v>
      </c>
      <c r="I146" s="594">
        <v>305.63</v>
      </c>
      <c r="J146" s="595">
        <v>5.5581842735125453E-2</v>
      </c>
      <c r="K146" s="594">
        <v>301.55</v>
      </c>
      <c r="L146" s="595">
        <v>-1.3349474855217041E-2</v>
      </c>
      <c r="M146" s="594">
        <v>308.53199999999998</v>
      </c>
      <c r="N146" s="595">
        <v>2.315370585309226E-2</v>
      </c>
      <c r="O146" s="594">
        <f>+[14]S2007!L23</f>
        <v>305.27699999999999</v>
      </c>
      <c r="P146" s="595">
        <f t="shared" si="8"/>
        <v>-1.0549959161448394E-2</v>
      </c>
      <c r="Q146" s="594">
        <f>+[15]S2008!L23</f>
        <v>293.39999999999998</v>
      </c>
      <c r="R146" s="595">
        <f t="shared" si="9"/>
        <v>-3.8905649623129188E-2</v>
      </c>
      <c r="S146" s="594">
        <v>288.09100000000001</v>
      </c>
      <c r="T146" s="595">
        <v>-1.8094751192910596E-2</v>
      </c>
      <c r="U146" s="594">
        <v>284.60399999999998</v>
      </c>
      <c r="V146" s="595">
        <v>-1.2103814419749396E-2</v>
      </c>
      <c r="W146" s="596">
        <v>105.21015925110954</v>
      </c>
      <c r="X146" s="596">
        <v>98.167103474230615</v>
      </c>
      <c r="Y146" s="596">
        <v>103.62341198129809</v>
      </c>
      <c r="Z146" s="596">
        <v>102.24009384864195</v>
      </c>
      <c r="AA146" s="596">
        <v>104.60733090800595</v>
      </c>
      <c r="AB146" s="594">
        <v>254.96700000000001</v>
      </c>
      <c r="AC146" s="595">
        <v>-0.10413416536661457</v>
      </c>
      <c r="AD146" s="594">
        <v>235.73400000000001</v>
      </c>
      <c r="AE146" s="595">
        <v>-7.5433291367118113E-2</v>
      </c>
      <c r="AF146" s="596">
        <v>103.50372783893837</v>
      </c>
      <c r="AG146" s="596">
        <v>99.476848068948911</v>
      </c>
      <c r="AH146" s="596">
        <v>97.67683925368631</v>
      </c>
      <c r="AI146" s="596">
        <v>96.494576918252008</v>
      </c>
      <c r="AJ146" s="596">
        <v>86.446194688465241</v>
      </c>
      <c r="AK146" s="596">
        <v>79.925273696951621</v>
      </c>
    </row>
    <row r="147" spans="1:37" x14ac:dyDescent="0.25">
      <c r="A147" s="592" t="s">
        <v>66</v>
      </c>
      <c r="B147" s="593">
        <v>916.84269239310629</v>
      </c>
      <c r="C147" s="594">
        <v>1244.979</v>
      </c>
      <c r="D147" s="595">
        <v>0.35789815453554569</v>
      </c>
      <c r="E147" s="594">
        <v>1246.7529999999999</v>
      </c>
      <c r="F147" s="595">
        <v>1.4249236332499482E-3</v>
      </c>
      <c r="G147" s="594">
        <v>1263.0119999999999</v>
      </c>
      <c r="H147" s="595">
        <v>1.3041075497712872E-2</v>
      </c>
      <c r="I147" s="594">
        <v>1409.9</v>
      </c>
      <c r="J147" s="595">
        <v>0.11629976595630141</v>
      </c>
      <c r="K147" s="594">
        <v>1397.63</v>
      </c>
      <c r="L147" s="595">
        <v>-8.7027448755230725E-3</v>
      </c>
      <c r="M147" s="594">
        <v>1518.1030000000001</v>
      </c>
      <c r="N147" s="595">
        <v>8.6198063865257579E-2</v>
      </c>
      <c r="O147" s="594">
        <f>+[14]S2007!L24</f>
        <v>1312.8910000000001</v>
      </c>
      <c r="P147" s="595">
        <f t="shared" si="8"/>
        <v>-0.13517659868928522</v>
      </c>
      <c r="Q147" s="594">
        <f>+[15]S2008!L24</f>
        <v>1252.3520000000001</v>
      </c>
      <c r="R147" s="595">
        <f t="shared" si="9"/>
        <v>-4.61112156302389E-2</v>
      </c>
      <c r="S147" s="594">
        <v>1171.335</v>
      </c>
      <c r="T147" s="595">
        <v>-6.4691875766557688E-2</v>
      </c>
      <c r="U147" s="594">
        <v>1195.44</v>
      </c>
      <c r="V147" s="595">
        <v>2.057908284137332E-2</v>
      </c>
      <c r="W147" s="596">
        <v>100.14249236332499</v>
      </c>
      <c r="X147" s="596">
        <v>101.44845816676425</v>
      </c>
      <c r="Y147" s="596">
        <v>113.24689010818656</v>
      </c>
      <c r="Z147" s="596">
        <v>112.26133131562862</v>
      </c>
      <c r="AA147" s="596">
        <v>121.93804072197202</v>
      </c>
      <c r="AB147" s="594">
        <v>1087.759</v>
      </c>
      <c r="AC147" s="595">
        <v>-9.007645720404206E-2</v>
      </c>
      <c r="AD147" s="594">
        <v>934.00699999999995</v>
      </c>
      <c r="AE147" s="595">
        <v>-0.14134748597805219</v>
      </c>
      <c r="AF147" s="596">
        <v>105.45487112634029</v>
      </c>
      <c r="AG147" s="596">
        <v>100.59221882457456</v>
      </c>
      <c r="AH147" s="596">
        <v>94.084719501292795</v>
      </c>
      <c r="AI147" s="596">
        <v>96.020896738017271</v>
      </c>
      <c r="AJ147" s="596">
        <v>87.37167454230152</v>
      </c>
      <c r="AK147" s="596">
        <v>75.021908000054609</v>
      </c>
    </row>
    <row r="148" spans="1:37" x14ac:dyDescent="0.25">
      <c r="A148" s="592" t="s">
        <v>67</v>
      </c>
      <c r="B148" s="593">
        <v>212.67695104505054</v>
      </c>
      <c r="C148" s="594">
        <v>282.07900000000001</v>
      </c>
      <c r="D148" s="595">
        <v>0.32632614213210293</v>
      </c>
      <c r="E148" s="594">
        <v>288.21899999999999</v>
      </c>
      <c r="F148" s="595">
        <v>2.1766951811371942E-2</v>
      </c>
      <c r="G148" s="594">
        <v>278.07600000000002</v>
      </c>
      <c r="H148" s="595">
        <v>-3.5191989424708199E-2</v>
      </c>
      <c r="I148" s="594">
        <v>276.935</v>
      </c>
      <c r="J148" s="595">
        <v>-4.1031948100519978E-3</v>
      </c>
      <c r="K148" s="594">
        <v>274.87400000000002</v>
      </c>
      <c r="L148" s="595">
        <v>-7.442179572823871E-3</v>
      </c>
      <c r="M148" s="594">
        <v>290.35000000000002</v>
      </c>
      <c r="N148" s="595">
        <v>5.6302160262520273E-2</v>
      </c>
      <c r="O148" s="594">
        <f>+[14]S2007!L25</f>
        <v>267.202</v>
      </c>
      <c r="P148" s="595">
        <f t="shared" si="8"/>
        <v>-7.9724470466678229E-2</v>
      </c>
      <c r="Q148" s="594">
        <f>+[15]S2008!L25</f>
        <v>267.49700000000001</v>
      </c>
      <c r="R148" s="595">
        <f t="shared" si="9"/>
        <v>1.1040336524427807E-3</v>
      </c>
      <c r="S148" s="594">
        <v>260.76600000000002</v>
      </c>
      <c r="T148" s="595">
        <v>-2.5162899023166593E-2</v>
      </c>
      <c r="U148" s="594">
        <v>263.93700000000001</v>
      </c>
      <c r="V148" s="595">
        <v>1.216032765007705E-2</v>
      </c>
      <c r="W148" s="596">
        <v>102.17669518113719</v>
      </c>
      <c r="X148" s="596">
        <v>98.580894004870984</v>
      </c>
      <c r="Y148" s="596">
        <v>98.176397392219911</v>
      </c>
      <c r="Z148" s="596">
        <v>97.445751013014089</v>
      </c>
      <c r="AA148" s="596">
        <v>102.93215730345045</v>
      </c>
      <c r="AB148" s="594">
        <v>248.34299999999999</v>
      </c>
      <c r="AC148" s="595">
        <v>-5.9082280998874817E-2</v>
      </c>
      <c r="AD148" s="594">
        <v>223.47399999999999</v>
      </c>
      <c r="AE148" s="595">
        <v>-0.10013972610462143</v>
      </c>
      <c r="AF148" s="596">
        <v>94.725945568440039</v>
      </c>
      <c r="AG148" s="596">
        <v>94.830526200107059</v>
      </c>
      <c r="AH148" s="596">
        <v>92.444315245020022</v>
      </c>
      <c r="AI148" s="596">
        <v>93.568468407786469</v>
      </c>
      <c r="AJ148" s="596">
        <v>88.040229864683297</v>
      </c>
      <c r="AK148" s="596">
        <v>79.223905359845986</v>
      </c>
    </row>
    <row r="149" spans="1:37" x14ac:dyDescent="0.25">
      <c r="A149" s="592" t="s">
        <v>68</v>
      </c>
      <c r="B149" s="593">
        <v>48.726675515294872</v>
      </c>
      <c r="C149" s="594">
        <v>67.17</v>
      </c>
      <c r="D149" s="595">
        <v>0.37850570123373045</v>
      </c>
      <c r="E149" s="594">
        <v>71.510000000000005</v>
      </c>
      <c r="F149" s="595">
        <v>6.4612178055679662E-2</v>
      </c>
      <c r="G149" s="594">
        <v>70.191999999999993</v>
      </c>
      <c r="H149" s="595">
        <v>-1.8430988672913047E-2</v>
      </c>
      <c r="I149" s="594">
        <v>75.085999999999999</v>
      </c>
      <c r="J149" s="595">
        <v>6.9723045361294825E-2</v>
      </c>
      <c r="K149" s="594">
        <v>67.097999999999999</v>
      </c>
      <c r="L149" s="595">
        <v>-0.10638467890152625</v>
      </c>
      <c r="M149" s="594">
        <v>67.781999999999996</v>
      </c>
      <c r="N149" s="595">
        <v>1.0194044531878707E-2</v>
      </c>
      <c r="O149" s="594">
        <f>+[14]S2007!L26</f>
        <v>63.642000000000003</v>
      </c>
      <c r="P149" s="595">
        <f t="shared" si="8"/>
        <v>-6.1078162343985033E-2</v>
      </c>
      <c r="Q149" s="594">
        <f>+[15]S2008!L26</f>
        <v>63.826999999999998</v>
      </c>
      <c r="R149" s="595">
        <f t="shared" si="9"/>
        <v>2.9068853901510821E-3</v>
      </c>
      <c r="S149" s="594">
        <v>62.715000000000003</v>
      </c>
      <c r="T149" s="595">
        <v>-1.7422094098108871E-2</v>
      </c>
      <c r="U149" s="594">
        <v>58.470999999999997</v>
      </c>
      <c r="V149" s="595">
        <v>-6.7671211034043E-2</v>
      </c>
      <c r="W149" s="596">
        <v>106.46121780556797</v>
      </c>
      <c r="X149" s="596">
        <v>104.49903230608902</v>
      </c>
      <c r="Y149" s="596">
        <v>111.78502307577787</v>
      </c>
      <c r="Z149" s="596">
        <v>99.892809289861546</v>
      </c>
      <c r="AA149" s="596">
        <v>100.91112103617685</v>
      </c>
      <c r="AB149" s="594">
        <v>55.024000000000001</v>
      </c>
      <c r="AC149" s="595">
        <v>-5.8952301140736359E-2</v>
      </c>
      <c r="AD149" s="594">
        <v>48.706000000000003</v>
      </c>
      <c r="AE149" s="595">
        <v>-0.1148226228554812</v>
      </c>
      <c r="AF149" s="596">
        <v>94.747655203215729</v>
      </c>
      <c r="AG149" s="596">
        <v>95.023075777877025</v>
      </c>
      <c r="AH149" s="596">
        <v>93.367574810183115</v>
      </c>
      <c r="AI149" s="596">
        <v>87.049277951466422</v>
      </c>
      <c r="AJ149" s="596">
        <v>81.917522703587906</v>
      </c>
      <c r="AK149" s="596">
        <v>72.51153788893852</v>
      </c>
    </row>
    <row r="150" spans="1:37" x14ac:dyDescent="0.25">
      <c r="A150" s="592" t="s">
        <v>69</v>
      </c>
      <c r="B150" s="593">
        <v>984.19951762925621</v>
      </c>
      <c r="C150" s="594">
        <v>1263.8800000000001</v>
      </c>
      <c r="D150" s="595">
        <v>0.28417051356054246</v>
      </c>
      <c r="E150" s="594">
        <v>1259.0809999999999</v>
      </c>
      <c r="F150" s="595">
        <v>-3.7970376934520723E-3</v>
      </c>
      <c r="G150" s="594">
        <v>1206.635</v>
      </c>
      <c r="H150" s="595">
        <v>-4.1654190635868477E-2</v>
      </c>
      <c r="I150" s="594">
        <v>1264.4490000000001</v>
      </c>
      <c r="J150" s="595">
        <v>4.7913412092306353E-2</v>
      </c>
      <c r="K150" s="594">
        <v>1234.4000000000001</v>
      </c>
      <c r="L150" s="595">
        <v>-2.3764501375698011E-2</v>
      </c>
      <c r="M150" s="594">
        <v>1216.981</v>
      </c>
      <c r="N150" s="595">
        <v>-1.411130913804285E-2</v>
      </c>
      <c r="O150" s="594">
        <f>+[14]S2007!L27</f>
        <v>1118.258</v>
      </c>
      <c r="P150" s="595">
        <f t="shared" si="8"/>
        <v>-8.1121233610056326E-2</v>
      </c>
      <c r="Q150" s="594">
        <f>+[15]S2008!L27</f>
        <v>1115.45</v>
      </c>
      <c r="R150" s="595">
        <f t="shared" si="9"/>
        <v>-2.5110484342611389E-3</v>
      </c>
      <c r="S150" s="594">
        <v>1097.682</v>
      </c>
      <c r="T150" s="595">
        <v>-1.5928997265677553E-2</v>
      </c>
      <c r="U150" s="594">
        <v>1068.6759999999999</v>
      </c>
      <c r="V150" s="595">
        <v>-2.6424775117019395E-2</v>
      </c>
      <c r="W150" s="596">
        <v>99.620296230654787</v>
      </c>
      <c r="X150" s="596">
        <v>95.470693420261412</v>
      </c>
      <c r="Y150" s="596">
        <v>100.04502009684464</v>
      </c>
      <c r="Z150" s="596">
        <v>97.667500079121439</v>
      </c>
      <c r="AA150" s="596">
        <v>96.289283792765133</v>
      </c>
      <c r="AB150" s="594">
        <v>950.92</v>
      </c>
      <c r="AC150" s="595">
        <v>-0.11018868207015034</v>
      </c>
      <c r="AD150" s="594">
        <v>895.25800000000004</v>
      </c>
      <c r="AE150" s="595">
        <v>-5.8534892525133476E-2</v>
      </c>
      <c r="AF150" s="596">
        <v>88.478178308067214</v>
      </c>
      <c r="AG150" s="596">
        <v>88.256005316960469</v>
      </c>
      <c r="AH150" s="596">
        <v>86.850175649586987</v>
      </c>
      <c r="AI150" s="596">
        <v>84.555179289173012</v>
      </c>
      <c r="AJ150" s="596">
        <v>75.238155521093773</v>
      </c>
      <c r="AK150" s="596">
        <v>70.834098173877265</v>
      </c>
    </row>
    <row r="151" spans="1:37" x14ac:dyDescent="0.25">
      <c r="A151" s="592" t="s">
        <v>70</v>
      </c>
      <c r="B151" s="593">
        <v>643.19542212604642</v>
      </c>
      <c r="C151" s="594">
        <v>864.46799999999996</v>
      </c>
      <c r="D151" s="595">
        <v>0.34402075988437453</v>
      </c>
      <c r="E151" s="594">
        <v>853.67499999999995</v>
      </c>
      <c r="F151" s="595">
        <v>-1.2485135366491307E-2</v>
      </c>
      <c r="G151" s="594">
        <v>806.69600000000003</v>
      </c>
      <c r="H151" s="595">
        <v>-5.5031481535713161E-2</v>
      </c>
      <c r="I151" s="594">
        <v>876.81100000000004</v>
      </c>
      <c r="J151" s="595">
        <v>8.6916260896297989E-2</v>
      </c>
      <c r="K151" s="594">
        <v>903.48299999999995</v>
      </c>
      <c r="L151" s="595">
        <v>3.0419326399873988E-2</v>
      </c>
      <c r="M151" s="594">
        <v>935.26300000000003</v>
      </c>
      <c r="N151" s="595">
        <v>3.5174983923327928E-2</v>
      </c>
      <c r="O151" s="594">
        <f>+[14]S2007!L28</f>
        <v>837.09</v>
      </c>
      <c r="P151" s="595">
        <f t="shared" si="8"/>
        <v>-0.10496833511001719</v>
      </c>
      <c r="Q151" s="594">
        <f>+[15]S2008!L28</f>
        <v>854.82100000000003</v>
      </c>
      <c r="R151" s="595">
        <f t="shared" si="9"/>
        <v>2.1181712838523926E-2</v>
      </c>
      <c r="S151" s="594">
        <v>875.69</v>
      </c>
      <c r="T151" s="595">
        <v>2.4413298222668873E-2</v>
      </c>
      <c r="U151" s="594">
        <v>869.41300000000001</v>
      </c>
      <c r="V151" s="595">
        <v>-7.1680617570145178E-3</v>
      </c>
      <c r="W151" s="596">
        <v>98.751486463350872</v>
      </c>
      <c r="X151" s="596">
        <v>93.317045859418755</v>
      </c>
      <c r="Y151" s="596">
        <v>101.42781456340779</v>
      </c>
      <c r="Z151" s="596">
        <v>104.51318036063799</v>
      </c>
      <c r="AA151" s="596">
        <v>108.1894297995993</v>
      </c>
      <c r="AB151" s="594">
        <v>719.93899999999996</v>
      </c>
      <c r="AC151" s="595">
        <v>-0.17192519550547328</v>
      </c>
      <c r="AD151" s="594">
        <v>637.95500000000004</v>
      </c>
      <c r="AE151" s="595">
        <v>-0.11387631452109127</v>
      </c>
      <c r="AF151" s="596">
        <v>96.832965477033284</v>
      </c>
      <c r="AG151" s="596">
        <v>98.8840535450705</v>
      </c>
      <c r="AH151" s="596">
        <v>101.29813943373267</v>
      </c>
      <c r="AI151" s="596">
        <v>100.57202811440101</v>
      </c>
      <c r="AJ151" s="596">
        <v>83.281162518450657</v>
      </c>
      <c r="AK151" s="596">
        <v>73.797410661817452</v>
      </c>
    </row>
    <row r="152" spans="1:37" x14ac:dyDescent="0.25">
      <c r="A152" s="592" t="s">
        <v>71</v>
      </c>
      <c r="B152" s="593">
        <v>92.509789440522241</v>
      </c>
      <c r="C152" s="594">
        <v>119.404</v>
      </c>
      <c r="D152" s="595">
        <v>0.29071745511613101</v>
      </c>
      <c r="E152" s="594">
        <v>131.40299999999999</v>
      </c>
      <c r="F152" s="595">
        <v>0.10049077082844791</v>
      </c>
      <c r="G152" s="594">
        <v>127.94499999999999</v>
      </c>
      <c r="H152" s="595">
        <v>-2.6315989741482301E-2</v>
      </c>
      <c r="I152" s="594">
        <v>132.00299999999999</v>
      </c>
      <c r="J152" s="595">
        <v>3.1716753292430289E-2</v>
      </c>
      <c r="K152" s="594">
        <v>109.649</v>
      </c>
      <c r="L152" s="595">
        <v>-0.16934463610675504</v>
      </c>
      <c r="M152" s="594">
        <v>120.01900000000001</v>
      </c>
      <c r="N152" s="595">
        <v>9.457450592344667E-2</v>
      </c>
      <c r="O152" s="594">
        <f>+[14]S2007!L29</f>
        <v>111.75700000000001</v>
      </c>
      <c r="P152" s="595">
        <f t="shared" si="8"/>
        <v>-6.8839100475758003E-2</v>
      </c>
      <c r="Q152" s="594">
        <f>+[15]S2008!L29</f>
        <v>114.282</v>
      </c>
      <c r="R152" s="595">
        <f t="shared" si="9"/>
        <v>2.2593663036767193E-2</v>
      </c>
      <c r="S152" s="594">
        <v>114.79900000000001</v>
      </c>
      <c r="T152" s="595">
        <v>4.5238970266534553E-3</v>
      </c>
      <c r="U152" s="594">
        <v>106.29900000000001</v>
      </c>
      <c r="V152" s="595">
        <v>-7.4042456815825913E-2</v>
      </c>
      <c r="W152" s="596">
        <v>110.04907708284479</v>
      </c>
      <c r="X152" s="596">
        <v>107.15302669927306</v>
      </c>
      <c r="Y152" s="596">
        <v>110.55157281163109</v>
      </c>
      <c r="Z152" s="596">
        <v>91.830256942815993</v>
      </c>
      <c r="AA152" s="596">
        <v>100.51505812200597</v>
      </c>
      <c r="AB152" s="594">
        <v>95.501000000000005</v>
      </c>
      <c r="AC152" s="595">
        <v>-0.10158138834796189</v>
      </c>
      <c r="AD152" s="594">
        <v>82.275999999999996</v>
      </c>
      <c r="AE152" s="595">
        <v>-0.13848022533795465</v>
      </c>
      <c r="AF152" s="596">
        <v>93.59569193661855</v>
      </c>
      <c r="AG152" s="596">
        <v>95.710361461927576</v>
      </c>
      <c r="AH152" s="596">
        <v>96.143345281565118</v>
      </c>
      <c r="AI152" s="596">
        <v>89.024655790425783</v>
      </c>
      <c r="AJ152" s="596">
        <v>79.981407658034911</v>
      </c>
      <c r="AK152" s="596">
        <v>68.905564302703425</v>
      </c>
    </row>
    <row r="153" spans="1:37" x14ac:dyDescent="0.25">
      <c r="A153" s="592" t="s">
        <v>72</v>
      </c>
      <c r="B153" s="593">
        <v>323.75030341842825</v>
      </c>
      <c r="C153" s="594">
        <v>465.48099999999999</v>
      </c>
      <c r="D153" s="595">
        <v>0.43777780309411218</v>
      </c>
      <c r="E153" s="594">
        <v>459.47199999999998</v>
      </c>
      <c r="F153" s="595">
        <v>-1.2909227229468044E-2</v>
      </c>
      <c r="G153" s="594">
        <v>430.99400000000003</v>
      </c>
      <c r="H153" s="595">
        <v>-6.1979837726781943E-2</v>
      </c>
      <c r="I153" s="594">
        <v>451.77800000000002</v>
      </c>
      <c r="J153" s="595">
        <v>4.8223409142586653E-2</v>
      </c>
      <c r="K153" s="594">
        <v>478.79300000000001</v>
      </c>
      <c r="L153" s="595">
        <v>5.9797068471682965E-2</v>
      </c>
      <c r="M153" s="594">
        <v>522.44600000000003</v>
      </c>
      <c r="N153" s="595">
        <v>9.1173012136768955E-2</v>
      </c>
      <c r="O153" s="594">
        <f>+[14]S2007!L30</f>
        <v>500.70499999999998</v>
      </c>
      <c r="P153" s="595">
        <f t="shared" si="8"/>
        <v>-4.1613870141603233E-2</v>
      </c>
      <c r="Q153" s="594">
        <f>+[15]S2008!L30</f>
        <v>488.23</v>
      </c>
      <c r="R153" s="595">
        <f t="shared" si="9"/>
        <v>-2.4914870033253045E-2</v>
      </c>
      <c r="S153" s="594">
        <v>459.28</v>
      </c>
      <c r="T153" s="595">
        <v>-5.929582368965456E-2</v>
      </c>
      <c r="U153" s="594">
        <v>441.52300000000002</v>
      </c>
      <c r="V153" s="595">
        <v>-3.8662689426928999E-2</v>
      </c>
      <c r="W153" s="596">
        <v>98.709077277053197</v>
      </c>
      <c r="X153" s="596">
        <v>92.591104685261058</v>
      </c>
      <c r="Y153" s="596">
        <v>97.056163409462471</v>
      </c>
      <c r="Z153" s="596">
        <v>102.85983745845695</v>
      </c>
      <c r="AA153" s="596">
        <v>112.23787866744293</v>
      </c>
      <c r="AB153" s="594">
        <v>362.14600000000002</v>
      </c>
      <c r="AC153" s="595">
        <v>-0.1797799888114549</v>
      </c>
      <c r="AD153" s="594">
        <v>340.28300000000002</v>
      </c>
      <c r="AE153" s="595">
        <v>-6.0370679228819314E-2</v>
      </c>
      <c r="AF153" s="596">
        <v>107.56722615960695</v>
      </c>
      <c r="AG153" s="596">
        <v>104.8872027000028</v>
      </c>
      <c r="AH153" s="596">
        <v>98.667829621402376</v>
      </c>
      <c r="AI153" s="596">
        <v>94.853065968320948</v>
      </c>
      <c r="AJ153" s="596">
        <v>77.800382829804008</v>
      </c>
      <c r="AK153" s="596">
        <v>73.103520874106579</v>
      </c>
    </row>
    <row r="154" spans="1:37" x14ac:dyDescent="0.25">
      <c r="A154" s="592" t="s">
        <v>73</v>
      </c>
      <c r="B154" s="593">
        <v>862.86519958476867</v>
      </c>
      <c r="C154" s="594">
        <v>1189.5419999999999</v>
      </c>
      <c r="D154" s="595">
        <v>0.37859540583214613</v>
      </c>
      <c r="E154" s="594">
        <v>1199.623</v>
      </c>
      <c r="F154" s="595">
        <v>8.4746902589401055E-3</v>
      </c>
      <c r="G154" s="594">
        <v>1120.318</v>
      </c>
      <c r="H154" s="595">
        <v>-6.6108269014515442E-2</v>
      </c>
      <c r="I154" s="594">
        <v>1273.509</v>
      </c>
      <c r="J154" s="595">
        <v>0.13673885450381054</v>
      </c>
      <c r="K154" s="594">
        <v>1245.5650000000001</v>
      </c>
      <c r="L154" s="595">
        <v>-2.1942522589161097E-2</v>
      </c>
      <c r="M154" s="594">
        <v>1307.4739999999999</v>
      </c>
      <c r="N154" s="595">
        <v>4.9703548188974378E-2</v>
      </c>
      <c r="O154" s="594">
        <f>+[14]S2007!L31</f>
        <v>1138.704</v>
      </c>
      <c r="P154" s="595">
        <f t="shared" si="8"/>
        <v>-0.12908096069214378</v>
      </c>
      <c r="Q154" s="594">
        <f>+[15]S2008!L31</f>
        <v>1072.548</v>
      </c>
      <c r="R154" s="595">
        <f t="shared" si="9"/>
        <v>-5.8097626775702862E-2</v>
      </c>
      <c r="S154" s="594">
        <v>1016.619</v>
      </c>
      <c r="T154" s="595">
        <v>-5.2145917944931112E-2</v>
      </c>
      <c r="U154" s="594">
        <v>1023.403</v>
      </c>
      <c r="V154" s="595">
        <v>6.6730997551688407E-3</v>
      </c>
      <c r="W154" s="596">
        <v>100.84746902589401</v>
      </c>
      <c r="X154" s="596">
        <v>94.180617414097199</v>
      </c>
      <c r="Y154" s="596">
        <v>107.05876715576248</v>
      </c>
      <c r="Z154" s="596">
        <v>104.70962773907942</v>
      </c>
      <c r="AA154" s="596">
        <v>109.91406776725833</v>
      </c>
      <c r="AB154" s="594">
        <v>954.35400000000004</v>
      </c>
      <c r="AC154" s="595">
        <v>-6.7469999599375788E-2</v>
      </c>
      <c r="AD154" s="594">
        <v>879.86199999999997</v>
      </c>
      <c r="AE154" s="595">
        <v>-7.8054893676769918E-2</v>
      </c>
      <c r="AF154" s="596">
        <v>95.72625430627923</v>
      </c>
      <c r="AG154" s="596">
        <v>90.164786110956996</v>
      </c>
      <c r="AH154" s="596">
        <v>85.463060572892772</v>
      </c>
      <c r="AI154" s="596">
        <v>86.033364101477716</v>
      </c>
      <c r="AJ154" s="596">
        <v>80.22869306001806</v>
      </c>
      <c r="AK154" s="596">
        <v>73.966450953392155</v>
      </c>
    </row>
    <row r="155" spans="1:37" x14ac:dyDescent="0.25">
      <c r="A155" s="592" t="s">
        <v>74</v>
      </c>
      <c r="B155" s="593">
        <v>242.16663998306021</v>
      </c>
      <c r="C155" s="594">
        <v>333.43599999999998</v>
      </c>
      <c r="D155" s="595">
        <v>0.3768865935593943</v>
      </c>
      <c r="E155" s="594">
        <v>337.33300000000003</v>
      </c>
      <c r="F155" s="595">
        <v>1.1687400280713686E-2</v>
      </c>
      <c r="G155" s="594">
        <v>360.23200000000003</v>
      </c>
      <c r="H155" s="595">
        <v>6.7882478144741243E-2</v>
      </c>
      <c r="I155" s="594">
        <v>382.62099999999998</v>
      </c>
      <c r="J155" s="595">
        <v>6.2151613404694619E-2</v>
      </c>
      <c r="K155" s="594">
        <v>368.26900000000001</v>
      </c>
      <c r="L155" s="595">
        <v>-3.750970281296629E-2</v>
      </c>
      <c r="M155" s="594">
        <v>373.29300000000001</v>
      </c>
      <c r="N155" s="595">
        <v>1.3642201760126432E-2</v>
      </c>
      <c r="O155" s="594">
        <f>+[14]S2007!L32</f>
        <v>340.31700000000001</v>
      </c>
      <c r="P155" s="595">
        <f t="shared" si="8"/>
        <v>-8.8338115099934902E-2</v>
      </c>
      <c r="Q155" s="594">
        <f>+[15]S2008!L32</f>
        <v>336.41500000000002</v>
      </c>
      <c r="R155" s="595">
        <f t="shared" si="9"/>
        <v>-1.1465780434124615E-2</v>
      </c>
      <c r="S155" s="594">
        <v>339.21600000000001</v>
      </c>
      <c r="T155" s="595">
        <v>8.3260258906409871E-3</v>
      </c>
      <c r="U155" s="594">
        <v>347.43400000000003</v>
      </c>
      <c r="V155" s="595">
        <v>2.4226451582472577E-2</v>
      </c>
      <c r="W155" s="596">
        <v>101.16874002807137</v>
      </c>
      <c r="X155" s="596">
        <v>108.03632481195794</v>
      </c>
      <c r="Y155" s="596">
        <v>114.75095670533476</v>
      </c>
      <c r="Z155" s="596">
        <v>110.44668242181409</v>
      </c>
      <c r="AA155" s="596">
        <v>111.95341834714908</v>
      </c>
      <c r="AB155" s="594">
        <v>332.77100000000002</v>
      </c>
      <c r="AC155" s="595">
        <v>-4.2203699119832863E-2</v>
      </c>
      <c r="AD155" s="594">
        <v>328.95499999999998</v>
      </c>
      <c r="AE155" s="595">
        <v>-1.1467345411709646E-2</v>
      </c>
      <c r="AF155" s="596">
        <v>102.06366439136747</v>
      </c>
      <c r="AG155" s="596">
        <v>100.89342482515387</v>
      </c>
      <c r="AH155" s="596">
        <v>101.73346609244354</v>
      </c>
      <c r="AI155" s="596">
        <v>104.19810698304923</v>
      </c>
      <c r="AJ155" s="596">
        <v>99.800561427080467</v>
      </c>
      <c r="AK155" s="596">
        <v>98.656113916913597</v>
      </c>
    </row>
    <row r="156" spans="1:37" x14ac:dyDescent="0.25">
      <c r="A156" s="598"/>
      <c r="B156" s="598"/>
      <c r="C156" s="599"/>
      <c r="D156" s="600"/>
      <c r="E156" s="599"/>
      <c r="F156" s="600"/>
      <c r="G156" s="599"/>
      <c r="H156" s="600"/>
      <c r="I156" s="599"/>
      <c r="J156" s="600"/>
      <c r="K156" s="599"/>
      <c r="L156" s="600"/>
      <c r="M156" s="599"/>
      <c r="N156" s="600"/>
      <c r="O156" s="599"/>
      <c r="P156" s="600"/>
      <c r="Q156" s="599"/>
      <c r="R156" s="600"/>
      <c r="S156" s="599"/>
      <c r="T156" s="600"/>
      <c r="U156" s="599"/>
      <c r="V156" s="600"/>
      <c r="W156" s="601"/>
      <c r="X156" s="601"/>
      <c r="Y156" s="601"/>
      <c r="Z156" s="601"/>
      <c r="AA156" s="601"/>
      <c r="AB156" s="599"/>
      <c r="AC156" s="600"/>
      <c r="AD156" s="599"/>
      <c r="AE156" s="600"/>
      <c r="AF156" s="601"/>
      <c r="AG156" s="601"/>
      <c r="AH156" s="601"/>
      <c r="AI156" s="601"/>
      <c r="AJ156" s="596"/>
      <c r="AK156" s="596"/>
    </row>
    <row r="157" spans="1:37" x14ac:dyDescent="0.25">
      <c r="A157" s="602" t="s">
        <v>286</v>
      </c>
      <c r="B157" s="603">
        <f>SUM(B135:B155)</f>
        <v>8747.7461728477974</v>
      </c>
      <c r="C157" s="604">
        <f>SUM(C135:C155)</f>
        <v>11661.652</v>
      </c>
      <c r="D157" s="605">
        <f>(+C157-B157)/B157</f>
        <v>0.33310360972712028</v>
      </c>
      <c r="E157" s="604">
        <f>SUM(E135:E155)</f>
        <v>11829.204</v>
      </c>
      <c r="F157" s="605">
        <f>(+E157-C157)/C157</f>
        <v>1.4367775680495326E-2</v>
      </c>
      <c r="G157" s="604">
        <f>SUM(G135:G155)</f>
        <v>11190.858999999999</v>
      </c>
      <c r="H157" s="605">
        <f>(+G157-E157)/E157</f>
        <v>-5.3963478861299645E-2</v>
      </c>
      <c r="I157" s="604">
        <f>SUM(I135:I155)</f>
        <v>12097.633000000002</v>
      </c>
      <c r="J157" s="605">
        <f>(+I157-G157)/G157</f>
        <v>8.1028096234614627E-2</v>
      </c>
      <c r="K157" s="604">
        <f>SUM(K135:K155)</f>
        <v>11894.407999999999</v>
      </c>
      <c r="L157" s="605">
        <f>(+K157-I157)/I157</f>
        <v>-1.6798740712336221E-2</v>
      </c>
      <c r="M157" s="604">
        <f>SUM(M135:M155)</f>
        <v>12382.413000000002</v>
      </c>
      <c r="N157" s="605">
        <f>(+M157-K157)/K157</f>
        <v>4.1028103290218637E-2</v>
      </c>
      <c r="O157" s="604">
        <f>SUM(O135:O155)</f>
        <v>11542.488000000001</v>
      </c>
      <c r="P157" s="605">
        <f>(+O157-M157)/M157</f>
        <v>-6.7832093793027334E-2</v>
      </c>
      <c r="Q157" s="604">
        <f>SUM(Q135:Q155)</f>
        <v>11226.523000000001</v>
      </c>
      <c r="R157" s="605">
        <f>(+Q157-O157)/O157</f>
        <v>-2.7374080874071526E-2</v>
      </c>
      <c r="S157" s="604">
        <v>10997.470000000003</v>
      </c>
      <c r="T157" s="605">
        <v>-2.0402844228796221E-2</v>
      </c>
      <c r="U157" s="604">
        <v>10912.558999999999</v>
      </c>
      <c r="V157" s="605">
        <v>-7.7209576384389932E-3</v>
      </c>
      <c r="W157" s="606">
        <v>101.43677756804954</v>
      </c>
      <c r="X157" s="606">
        <v>95.962896165997734</v>
      </c>
      <c r="Y157" s="606">
        <v>103.73858695148853</v>
      </c>
      <c r="Z157" s="606">
        <v>101.99590932742633</v>
      </c>
      <c r="AA157" s="606">
        <v>106.18060803049175</v>
      </c>
      <c r="AB157" s="604">
        <v>9861.9970000000012</v>
      </c>
      <c r="AC157" s="605">
        <v>-9.6270911341693383E-2</v>
      </c>
      <c r="AD157" s="604">
        <v>9011.1530000000002</v>
      </c>
      <c r="AE157" s="605">
        <v>-8.6275021174717539E-2</v>
      </c>
      <c r="AF157" s="606">
        <v>98.97815506756676</v>
      </c>
      <c r="AG157" s="606">
        <v>96.268719045980802</v>
      </c>
      <c r="AH157" s="606">
        <v>94.30456336717991</v>
      </c>
      <c r="AI157" s="606">
        <v>93.576441828310422</v>
      </c>
      <c r="AJ157" s="606">
        <v>84.567752493386024</v>
      </c>
      <c r="AK157" s="606">
        <v>77.271667856320875</v>
      </c>
    </row>
    <row r="158" spans="1:37" x14ac:dyDescent="0.25">
      <c r="A158" s="429"/>
      <c r="B158" s="429"/>
      <c r="C158" s="429"/>
      <c r="D158" s="429"/>
      <c r="E158" s="429"/>
      <c r="F158" s="429"/>
      <c r="G158" s="429"/>
      <c r="H158" s="575"/>
      <c r="I158" s="429"/>
      <c r="J158" s="429"/>
      <c r="K158" s="429"/>
      <c r="L158" s="429"/>
      <c r="M158" s="429"/>
      <c r="N158" s="429"/>
      <c r="O158" s="4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429"/>
    </row>
    <row r="159" spans="1:37" ht="30.75" x14ac:dyDescent="0.45">
      <c r="A159" s="429"/>
      <c r="B159" s="429"/>
      <c r="C159" s="429"/>
      <c r="D159" s="429"/>
      <c r="E159" s="429"/>
      <c r="F159" s="429"/>
      <c r="G159" s="429"/>
      <c r="H159" s="574"/>
      <c r="I159" s="429"/>
      <c r="J159" s="429"/>
      <c r="K159" s="429"/>
      <c r="L159" s="429"/>
      <c r="M159" s="429"/>
      <c r="N159" s="429"/>
      <c r="O159" s="429"/>
      <c r="P159" s="429"/>
      <c r="Q159" s="612"/>
      <c r="R159" s="429"/>
      <c r="S159" s="574"/>
      <c r="T159" s="429"/>
      <c r="U159" s="574" t="s">
        <v>291</v>
      </c>
      <c r="V159" s="429"/>
      <c r="W159" s="429"/>
      <c r="X159" s="429"/>
      <c r="Y159" s="429"/>
      <c r="Z159" s="429"/>
      <c r="AA159" s="429"/>
      <c r="AB159" s="429"/>
      <c r="AC159" s="429"/>
      <c r="AD159" s="429"/>
      <c r="AE159" s="429"/>
      <c r="AF159" s="429"/>
      <c r="AG159" s="429"/>
      <c r="AH159" s="429"/>
      <c r="AI159" s="429"/>
      <c r="AJ159" s="429"/>
    </row>
    <row r="160" spans="1:37" x14ac:dyDescent="0.25">
      <c r="A160" s="429"/>
      <c r="B160" s="429"/>
      <c r="C160" s="429"/>
      <c r="D160" s="429"/>
      <c r="E160" s="429"/>
      <c r="F160" s="429"/>
      <c r="G160" s="429"/>
      <c r="H160" s="576"/>
      <c r="I160" s="429"/>
      <c r="J160" s="429"/>
      <c r="K160" s="429"/>
      <c r="L160" s="429"/>
      <c r="M160" s="429"/>
      <c r="N160" s="429"/>
      <c r="O160" s="429"/>
      <c r="P160" s="429"/>
      <c r="Q160" s="429"/>
      <c r="R160" s="429"/>
      <c r="S160" s="429"/>
      <c r="T160" s="429"/>
      <c r="U160" s="429"/>
      <c r="V160" s="429"/>
      <c r="W160" s="577"/>
      <c r="X160" s="577"/>
      <c r="Y160" s="577"/>
      <c r="Z160" s="429"/>
      <c r="AA160" s="429"/>
      <c r="AB160" s="429"/>
      <c r="AC160" s="429"/>
      <c r="AD160" s="429"/>
      <c r="AE160" s="429"/>
      <c r="AF160" s="429"/>
      <c r="AG160" s="429"/>
      <c r="AH160" s="429"/>
      <c r="AI160" s="429"/>
      <c r="AJ160" s="429"/>
    </row>
    <row r="161" spans="1:37" x14ac:dyDescent="0.25">
      <c r="A161" s="429"/>
      <c r="B161" s="429"/>
      <c r="C161" s="429"/>
      <c r="D161" s="429"/>
      <c r="E161" s="576"/>
      <c r="F161" s="576"/>
      <c r="G161" s="429"/>
      <c r="H161" s="429"/>
      <c r="I161" s="429"/>
      <c r="J161" s="429"/>
      <c r="K161" s="429"/>
      <c r="L161" s="429"/>
      <c r="M161" s="429"/>
      <c r="N161" s="429"/>
      <c r="O161" s="429"/>
      <c r="P161" s="429"/>
      <c r="Q161" s="429"/>
      <c r="R161" s="429"/>
      <c r="S161" s="429"/>
      <c r="T161" s="429"/>
      <c r="U161" s="429"/>
      <c r="V161" s="429"/>
      <c r="W161" s="578" t="s">
        <v>283</v>
      </c>
      <c r="X161" s="579"/>
      <c r="Y161" s="579"/>
      <c r="Z161" s="579"/>
      <c r="AA161" s="579"/>
      <c r="AB161" s="580"/>
      <c r="AC161" s="580"/>
      <c r="AD161" s="580"/>
      <c r="AE161" s="580"/>
      <c r="AF161" s="581"/>
      <c r="AG161" s="581"/>
      <c r="AH161" s="813" t="s">
        <v>283</v>
      </c>
      <c r="AI161" s="813"/>
      <c r="AJ161" s="813"/>
      <c r="AK161" s="813"/>
    </row>
    <row r="162" spans="1:37" x14ac:dyDescent="0.25">
      <c r="A162" s="582"/>
      <c r="B162" s="583">
        <v>2000</v>
      </c>
      <c r="C162" s="808">
        <v>2001</v>
      </c>
      <c r="D162" s="809"/>
      <c r="E162" s="808">
        <v>2002</v>
      </c>
      <c r="F162" s="809"/>
      <c r="G162" s="808">
        <v>2003</v>
      </c>
      <c r="H162" s="809"/>
      <c r="I162" s="808">
        <v>2004</v>
      </c>
      <c r="J162" s="809"/>
      <c r="K162" s="808">
        <v>2005</v>
      </c>
      <c r="L162" s="809"/>
      <c r="M162" s="808">
        <v>2006</v>
      </c>
      <c r="N162" s="809"/>
      <c r="O162" s="808">
        <v>2007</v>
      </c>
      <c r="P162" s="809"/>
      <c r="Q162" s="808">
        <v>2008</v>
      </c>
      <c r="R162" s="809"/>
      <c r="S162" s="808">
        <f>+S131</f>
        <v>2009</v>
      </c>
      <c r="T162" s="809"/>
      <c r="U162" s="610">
        <f>+U131</f>
        <v>2010</v>
      </c>
      <c r="V162" s="611"/>
      <c r="W162" s="584" t="s">
        <v>4</v>
      </c>
      <c r="X162" s="584" t="s">
        <v>5</v>
      </c>
      <c r="Y162" s="584" t="s">
        <v>6</v>
      </c>
      <c r="Z162" s="584" t="s">
        <v>7</v>
      </c>
      <c r="AA162" s="584" t="s">
        <v>8</v>
      </c>
      <c r="AB162" s="808">
        <f>+AB131</f>
        <v>2011</v>
      </c>
      <c r="AC162" s="809"/>
      <c r="AD162" s="808">
        <f>+AD131</f>
        <v>2012</v>
      </c>
      <c r="AE162" s="809"/>
      <c r="AF162" s="584" t="s">
        <v>9</v>
      </c>
      <c r="AG162" s="584" t="s">
        <v>10</v>
      </c>
      <c r="AH162" s="584" t="s">
        <v>11</v>
      </c>
      <c r="AI162" s="584" t="s">
        <v>12</v>
      </c>
      <c r="AJ162" s="584" t="s">
        <v>13</v>
      </c>
      <c r="AK162" s="584" t="s">
        <v>14</v>
      </c>
    </row>
    <row r="163" spans="1:37" x14ac:dyDescent="0.25">
      <c r="A163" s="585"/>
      <c r="B163" s="582"/>
      <c r="C163" s="586"/>
      <c r="D163" s="587" t="s">
        <v>284</v>
      </c>
      <c r="E163" s="586"/>
      <c r="F163" s="587" t="s">
        <v>284</v>
      </c>
      <c r="G163" s="586"/>
      <c r="H163" s="587" t="s">
        <v>284</v>
      </c>
      <c r="I163" s="586"/>
      <c r="J163" s="587" t="s">
        <v>284</v>
      </c>
      <c r="K163" s="586"/>
      <c r="L163" s="587" t="s">
        <v>284</v>
      </c>
      <c r="M163" s="586"/>
      <c r="N163" s="587" t="s">
        <v>284</v>
      </c>
      <c r="O163" s="586"/>
      <c r="P163" s="587" t="s">
        <v>284</v>
      </c>
      <c r="Q163" s="586"/>
      <c r="R163" s="587" t="s">
        <v>284</v>
      </c>
      <c r="S163" s="586"/>
      <c r="T163" s="587" t="s">
        <v>284</v>
      </c>
      <c r="U163" s="586"/>
      <c r="V163" s="587" t="s">
        <v>284</v>
      </c>
      <c r="W163" s="588"/>
      <c r="X163" s="588"/>
      <c r="Y163" s="588"/>
      <c r="Z163" s="588"/>
      <c r="AA163" s="588"/>
      <c r="AB163" s="586"/>
      <c r="AC163" s="587" t="s">
        <v>284</v>
      </c>
      <c r="AD163" s="586"/>
      <c r="AE163" s="587" t="s">
        <v>284</v>
      </c>
      <c r="AF163" s="588"/>
      <c r="AG163" s="588"/>
      <c r="AH163" s="588"/>
      <c r="AI163" s="588"/>
      <c r="AJ163" s="588"/>
      <c r="AK163" s="588"/>
    </row>
    <row r="164" spans="1:37" x14ac:dyDescent="0.25">
      <c r="A164" s="585"/>
      <c r="B164" s="589"/>
      <c r="C164" s="590"/>
      <c r="D164" s="591" t="s">
        <v>17</v>
      </c>
      <c r="E164" s="590"/>
      <c r="F164" s="591" t="s">
        <v>17</v>
      </c>
      <c r="G164" s="590"/>
      <c r="H164" s="591" t="s">
        <v>17</v>
      </c>
      <c r="I164" s="590"/>
      <c r="J164" s="591" t="s">
        <v>17</v>
      </c>
      <c r="K164" s="590"/>
      <c r="L164" s="591" t="s">
        <v>17</v>
      </c>
      <c r="M164" s="590"/>
      <c r="N164" s="591" t="s">
        <v>17</v>
      </c>
      <c r="O164" s="590"/>
      <c r="P164" s="591" t="s">
        <v>17</v>
      </c>
      <c r="Q164" s="590"/>
      <c r="R164" s="591" t="s">
        <v>17</v>
      </c>
      <c r="S164" s="590"/>
      <c r="T164" s="591" t="s">
        <v>17</v>
      </c>
      <c r="U164" s="590"/>
      <c r="V164" s="591" t="s">
        <v>17</v>
      </c>
      <c r="W164" s="588"/>
      <c r="X164" s="588"/>
      <c r="Y164" s="588"/>
      <c r="Z164" s="588"/>
      <c r="AA164" s="588"/>
      <c r="AB164" s="590"/>
      <c r="AC164" s="591" t="s">
        <v>17</v>
      </c>
      <c r="AD164" s="590"/>
      <c r="AE164" s="591" t="s">
        <v>17</v>
      </c>
      <c r="AF164" s="588"/>
      <c r="AG164" s="588"/>
      <c r="AH164" s="588"/>
      <c r="AI164" s="588"/>
      <c r="AJ164" s="588"/>
      <c r="AK164" s="588"/>
    </row>
    <row r="165" spans="1:37" x14ac:dyDescent="0.25">
      <c r="A165" s="585"/>
      <c r="B165" s="589"/>
      <c r="C165" s="590"/>
      <c r="D165" s="591" t="s">
        <v>285</v>
      </c>
      <c r="E165" s="590"/>
      <c r="F165" s="591" t="s">
        <v>285</v>
      </c>
      <c r="G165" s="590"/>
      <c r="H165" s="591" t="s">
        <v>285</v>
      </c>
      <c r="I165" s="590"/>
      <c r="J165" s="591" t="s">
        <v>285</v>
      </c>
      <c r="K165" s="590"/>
      <c r="L165" s="591" t="s">
        <v>285</v>
      </c>
      <c r="M165" s="590"/>
      <c r="N165" s="591" t="s">
        <v>285</v>
      </c>
      <c r="O165" s="590"/>
      <c r="P165" s="591" t="s">
        <v>285</v>
      </c>
      <c r="Q165" s="590"/>
      <c r="R165" s="591" t="s">
        <v>285</v>
      </c>
      <c r="S165" s="590"/>
      <c r="T165" s="591" t="s">
        <v>285</v>
      </c>
      <c r="U165" s="590"/>
      <c r="V165" s="591" t="s">
        <v>285</v>
      </c>
      <c r="W165" s="588"/>
      <c r="X165" s="588"/>
      <c r="Y165" s="588"/>
      <c r="Z165" s="588"/>
      <c r="AA165" s="588"/>
      <c r="AB165" s="590"/>
      <c r="AC165" s="591" t="s">
        <v>285</v>
      </c>
      <c r="AD165" s="590"/>
      <c r="AE165" s="591" t="s">
        <v>285</v>
      </c>
      <c r="AF165" s="588"/>
      <c r="AG165" s="588"/>
      <c r="AH165" s="588"/>
      <c r="AI165" s="588"/>
      <c r="AJ165" s="588"/>
      <c r="AK165" s="588"/>
    </row>
    <row r="166" spans="1:37" x14ac:dyDescent="0.25">
      <c r="A166" s="592" t="s">
        <v>54</v>
      </c>
      <c r="B166" s="593">
        <v>84.87297742566895</v>
      </c>
      <c r="C166" s="594">
        <v>105.97199999999999</v>
      </c>
      <c r="D166" s="595">
        <v>0.24859529162635297</v>
      </c>
      <c r="E166" s="594">
        <v>140.16</v>
      </c>
      <c r="F166" s="595">
        <v>0.32261352055259884</v>
      </c>
      <c r="G166" s="594">
        <v>152.393</v>
      </c>
      <c r="H166" s="595">
        <v>8.7278824200913277E-2</v>
      </c>
      <c r="I166" s="594">
        <v>177.352</v>
      </c>
      <c r="J166" s="595">
        <v>0.16378048860511968</v>
      </c>
      <c r="K166" s="594">
        <v>182.941</v>
      </c>
      <c r="L166" s="595">
        <v>3.1513600072172847E-2</v>
      </c>
      <c r="M166" s="594">
        <v>197.11</v>
      </c>
      <c r="N166" s="595">
        <v>7.7451200113697924E-2</v>
      </c>
      <c r="O166" s="594">
        <f>+[14]S2007!M12</f>
        <v>216.86699999999999</v>
      </c>
      <c r="P166" s="595">
        <f t="shared" ref="P166:P186" si="10">(+O166-M166)/M166</f>
        <v>0.10023337222870465</v>
      </c>
      <c r="Q166" s="594">
        <f>+[15]S2008!M12</f>
        <v>248.31299999999999</v>
      </c>
      <c r="R166" s="595">
        <f t="shared" ref="R166:R186" si="11">(+Q166-O166)/O166</f>
        <v>0.14500131416951403</v>
      </c>
      <c r="S166" s="594">
        <v>260.209</v>
      </c>
      <c r="T166" s="595">
        <v>4.7907278314063363E-2</v>
      </c>
      <c r="U166" s="594">
        <v>279.92399999999998</v>
      </c>
      <c r="V166" s="595">
        <v>7.5766018854074899E-2</v>
      </c>
      <c r="W166" s="596">
        <v>132.26135205525989</v>
      </c>
      <c r="X166" s="596">
        <v>143.80496734986602</v>
      </c>
      <c r="Y166" s="596">
        <v>167.35741516627036</v>
      </c>
      <c r="Z166" s="596">
        <v>172.63144981693279</v>
      </c>
      <c r="AA166" s="596">
        <v>186.00196278262183</v>
      </c>
      <c r="AB166" s="594">
        <v>275.90800000000002</v>
      </c>
      <c r="AC166" s="595">
        <v>-1.434675126105644E-2</v>
      </c>
      <c r="AD166" s="594">
        <v>277.95699999999999</v>
      </c>
      <c r="AE166" s="595">
        <v>7.4263885063136194E-3</v>
      </c>
      <c r="AF166" s="596">
        <v>204.64556675348206</v>
      </c>
      <c r="AG166" s="596">
        <v>234.31944287170197</v>
      </c>
      <c r="AH166" s="596">
        <v>245.54504963575289</v>
      </c>
      <c r="AI166" s="596">
        <v>264.14902049598004</v>
      </c>
      <c r="AJ166" s="596">
        <v>260.35934020307252</v>
      </c>
      <c r="AK166" s="596">
        <v>262.29286981466805</v>
      </c>
    </row>
    <row r="167" spans="1:37" x14ac:dyDescent="0.25">
      <c r="A167" s="592" t="s">
        <v>55</v>
      </c>
      <c r="B167" s="593">
        <v>5.8861512598966055</v>
      </c>
      <c r="C167" s="594">
        <v>5.907</v>
      </c>
      <c r="D167" s="595">
        <v>3.5419986987831453E-3</v>
      </c>
      <c r="E167" s="594">
        <v>3.8559999999999999</v>
      </c>
      <c r="F167" s="595">
        <v>-0.34721516844421874</v>
      </c>
      <c r="G167" s="594">
        <v>4.0739999999999998</v>
      </c>
      <c r="H167" s="595">
        <v>5.6535269709543562E-2</v>
      </c>
      <c r="I167" s="594">
        <v>4.9809999999999999</v>
      </c>
      <c r="J167" s="595">
        <v>0.22263132056946491</v>
      </c>
      <c r="K167" s="594">
        <v>5.45</v>
      </c>
      <c r="L167" s="595">
        <v>9.4157799638626846E-2</v>
      </c>
      <c r="M167" s="594">
        <v>5.9130000000000003</v>
      </c>
      <c r="N167" s="595">
        <v>8.4954128440366983E-2</v>
      </c>
      <c r="O167" s="594">
        <f>+[14]S2007!M13</f>
        <v>6.056</v>
      </c>
      <c r="P167" s="595">
        <f t="shared" si="10"/>
        <v>2.4184001352951089E-2</v>
      </c>
      <c r="Q167" s="594">
        <f>+[15]S2008!M13</f>
        <v>1.893</v>
      </c>
      <c r="R167" s="595">
        <f t="shared" si="11"/>
        <v>-0.68741743725231175</v>
      </c>
      <c r="S167" s="594">
        <v>2.0579999999999998</v>
      </c>
      <c r="T167" s="595">
        <v>8.7163232963549817E-2</v>
      </c>
      <c r="U167" s="594">
        <v>2.1</v>
      </c>
      <c r="V167" s="595">
        <v>2.0408163265306249E-2</v>
      </c>
      <c r="W167" s="596">
        <v>65.27848315557813</v>
      </c>
      <c r="X167" s="596">
        <v>68.969019807008635</v>
      </c>
      <c r="Y167" s="596">
        <v>84.323683765024541</v>
      </c>
      <c r="Z167" s="596">
        <v>92.263416285762659</v>
      </c>
      <c r="AA167" s="596">
        <v>100.10157440325038</v>
      </c>
      <c r="AB167" s="594">
        <v>1.8640000000000001</v>
      </c>
      <c r="AC167" s="595">
        <v>-0.11238095238095237</v>
      </c>
      <c r="AD167" s="594">
        <v>2.323</v>
      </c>
      <c r="AE167" s="595">
        <v>0.24624463519313294</v>
      </c>
      <c r="AF167" s="596">
        <v>102.52243101405112</v>
      </c>
      <c r="AG167" s="596">
        <v>32.046724225495169</v>
      </c>
      <c r="AH167" s="596">
        <v>34.840020314880647</v>
      </c>
      <c r="AI167" s="596">
        <v>35.55104113763332</v>
      </c>
      <c r="AJ167" s="596">
        <v>31.555781276451668</v>
      </c>
      <c r="AK167" s="596">
        <v>39.326223125105805</v>
      </c>
    </row>
    <row r="168" spans="1:37" x14ac:dyDescent="0.25">
      <c r="A168" s="592" t="s">
        <v>56</v>
      </c>
      <c r="B168" s="593">
        <v>405.58909656194646</v>
      </c>
      <c r="C168" s="594">
        <v>381.625</v>
      </c>
      <c r="D168" s="595">
        <v>-5.908466663695526E-2</v>
      </c>
      <c r="E168" s="594">
        <v>502.209</v>
      </c>
      <c r="F168" s="595">
        <v>0.31597510645266952</v>
      </c>
      <c r="G168" s="594">
        <v>514.29100000000005</v>
      </c>
      <c r="H168" s="595">
        <v>2.4057713023860686E-2</v>
      </c>
      <c r="I168" s="594">
        <v>559.92999999999995</v>
      </c>
      <c r="J168" s="595">
        <v>8.8741587933679353E-2</v>
      </c>
      <c r="K168" s="594">
        <v>560.14</v>
      </c>
      <c r="L168" s="595">
        <v>3.7504688086017254E-4</v>
      </c>
      <c r="M168" s="594">
        <v>580.84799999999996</v>
      </c>
      <c r="N168" s="595">
        <v>3.6969329096297299E-2</v>
      </c>
      <c r="O168" s="594">
        <f>+[14]S2007!M14</f>
        <v>668.00800000000004</v>
      </c>
      <c r="P168" s="595">
        <f t="shared" si="10"/>
        <v>0.15005646916232834</v>
      </c>
      <c r="Q168" s="594">
        <f>+[15]S2008!M14</f>
        <v>733.76900000000001</v>
      </c>
      <c r="R168" s="595">
        <f t="shared" si="11"/>
        <v>9.844343181518779E-2</v>
      </c>
      <c r="S168" s="594">
        <v>759.82799999999997</v>
      </c>
      <c r="T168" s="595">
        <v>3.5513901513964163E-2</v>
      </c>
      <c r="U168" s="594">
        <v>1002.2430000000001</v>
      </c>
      <c r="V168" s="595">
        <v>0.31903930889622401</v>
      </c>
      <c r="W168" s="596">
        <v>131.59751064526694</v>
      </c>
      <c r="X168" s="596">
        <v>134.76344579102522</v>
      </c>
      <c r="Y168" s="596">
        <v>146.72256796593513</v>
      </c>
      <c r="Z168" s="596">
        <v>146.77759580740255</v>
      </c>
      <c r="AA168" s="596">
        <v>152.20386505076974</v>
      </c>
      <c r="AB168" s="594">
        <v>1026.6210000000001</v>
      </c>
      <c r="AC168" s="595">
        <v>2.4323442518431201E-2</v>
      </c>
      <c r="AD168" s="594">
        <v>1003.49</v>
      </c>
      <c r="AE168" s="595">
        <v>-2.2531197004542168E-2</v>
      </c>
      <c r="AF168" s="596">
        <v>175.04303963314771</v>
      </c>
      <c r="AG168" s="596">
        <v>192.27487716999673</v>
      </c>
      <c r="AH168" s="596">
        <v>199.10330822142154</v>
      </c>
      <c r="AI168" s="596">
        <v>262.62509007533572</v>
      </c>
      <c r="AJ168" s="596">
        <v>269.01303635768102</v>
      </c>
      <c r="AK168" s="596">
        <v>262.951850638716</v>
      </c>
    </row>
    <row r="169" spans="1:37" x14ac:dyDescent="0.25">
      <c r="A169" s="592" t="s">
        <v>57</v>
      </c>
      <c r="B169" s="593">
        <v>5.1325486631513169</v>
      </c>
      <c r="C169" s="594">
        <v>4.7569999999999997</v>
      </c>
      <c r="D169" s="595">
        <v>-7.3170015093580287E-2</v>
      </c>
      <c r="E169" s="594">
        <v>5.5860000000000003</v>
      </c>
      <c r="F169" s="595">
        <v>0.17426949758251012</v>
      </c>
      <c r="G169" s="594">
        <v>4.8410000000000002</v>
      </c>
      <c r="H169" s="595">
        <v>-0.13336913712853563</v>
      </c>
      <c r="I169" s="594">
        <v>4.5830000000000002</v>
      </c>
      <c r="J169" s="595">
        <v>-5.3294773807064655E-2</v>
      </c>
      <c r="K169" s="594">
        <v>5.4320000000000004</v>
      </c>
      <c r="L169" s="595">
        <v>0.1852498363517347</v>
      </c>
      <c r="M169" s="594">
        <v>5.4130000000000003</v>
      </c>
      <c r="N169" s="595">
        <v>-3.4977908689249127E-3</v>
      </c>
      <c r="O169" s="594">
        <f>+[14]S2007!M15</f>
        <v>5.6630000000000003</v>
      </c>
      <c r="P169" s="595">
        <f t="shared" si="10"/>
        <v>4.6185109920561608E-2</v>
      </c>
      <c r="Q169" s="594">
        <f>+[15]S2008!M15</f>
        <v>5.1180000000000003</v>
      </c>
      <c r="R169" s="595">
        <f t="shared" si="11"/>
        <v>-9.6238742715874959E-2</v>
      </c>
      <c r="S169" s="594">
        <v>5.4509999999999996</v>
      </c>
      <c r="T169" s="595">
        <v>6.5064478311840424E-2</v>
      </c>
      <c r="U169" s="594">
        <v>5.5890000000000004</v>
      </c>
      <c r="V169" s="595">
        <v>2.5316455696202677E-2</v>
      </c>
      <c r="W169" s="596">
        <v>117.42694975825101</v>
      </c>
      <c r="X169" s="596">
        <v>101.76581879335717</v>
      </c>
      <c r="Y169" s="596">
        <v>96.342232499474463</v>
      </c>
      <c r="Z169" s="596">
        <v>114.18961530376289</v>
      </c>
      <c r="AA169" s="596">
        <v>113.79020391002734</v>
      </c>
      <c r="AB169" s="594">
        <v>6.1660000000000004</v>
      </c>
      <c r="AC169" s="595">
        <v>0.10323850420468776</v>
      </c>
      <c r="AD169" s="594">
        <v>6.056</v>
      </c>
      <c r="AE169" s="595">
        <v>-1.7839766461239102E-2</v>
      </c>
      <c r="AF169" s="596">
        <v>119.04561698549507</v>
      </c>
      <c r="AG169" s="596">
        <v>107.58881648097542</v>
      </c>
      <c r="AH169" s="596">
        <v>114.58902669749843</v>
      </c>
      <c r="AI169" s="596">
        <v>117.49001471515663</v>
      </c>
      <c r="AJ169" s="596">
        <v>129.61950809333615</v>
      </c>
      <c r="AK169" s="596">
        <v>127.30712634013034</v>
      </c>
    </row>
    <row r="170" spans="1:37" x14ac:dyDescent="0.25">
      <c r="A170" s="592" t="s">
        <v>58</v>
      </c>
      <c r="B170" s="593">
        <v>6.6488661188780487</v>
      </c>
      <c r="C170" s="594">
        <v>6.6849999999999996</v>
      </c>
      <c r="D170" s="595">
        <v>5.4345929780953801E-3</v>
      </c>
      <c r="E170" s="594">
        <v>7.5030000000000001</v>
      </c>
      <c r="F170" s="595">
        <v>0.12236350037397166</v>
      </c>
      <c r="G170" s="594">
        <v>8.3759999999999994</v>
      </c>
      <c r="H170" s="595">
        <v>0.11635345861655329</v>
      </c>
      <c r="I170" s="594">
        <v>9.1229999999999993</v>
      </c>
      <c r="J170" s="595">
        <v>8.9183381088825203E-2</v>
      </c>
      <c r="K170" s="594">
        <v>10.669</v>
      </c>
      <c r="L170" s="595">
        <v>0.16946179984654183</v>
      </c>
      <c r="M170" s="594">
        <v>11.968</v>
      </c>
      <c r="N170" s="595">
        <v>0.12175461617771108</v>
      </c>
      <c r="O170" s="594">
        <f>+[14]S2007!M16</f>
        <v>14.06</v>
      </c>
      <c r="P170" s="595">
        <f t="shared" si="10"/>
        <v>0.17479946524064174</v>
      </c>
      <c r="Q170" s="594">
        <f>+[15]S2008!M16</f>
        <v>14.526</v>
      </c>
      <c r="R170" s="595">
        <f t="shared" si="11"/>
        <v>3.3143669985775198E-2</v>
      </c>
      <c r="S170" s="594">
        <v>18.603000000000002</v>
      </c>
      <c r="T170" s="595">
        <v>0.28066914498141277</v>
      </c>
      <c r="U170" s="594">
        <v>25.071999999999999</v>
      </c>
      <c r="V170" s="595">
        <v>0.34773961189055513</v>
      </c>
      <c r="W170" s="596">
        <v>112.23635003739716</v>
      </c>
      <c r="X170" s="596">
        <v>125.29543754674644</v>
      </c>
      <c r="Y170" s="596">
        <v>136.46970830216904</v>
      </c>
      <c r="Z170" s="596">
        <v>159.59611069558716</v>
      </c>
      <c r="AA170" s="596">
        <v>179.02767389678385</v>
      </c>
      <c r="AB170" s="594">
        <v>25.963999999999999</v>
      </c>
      <c r="AC170" s="595">
        <v>3.5577536694320337E-2</v>
      </c>
      <c r="AD170" s="594">
        <v>26.986000000000001</v>
      </c>
      <c r="AE170" s="595">
        <v>3.9362193806809505E-2</v>
      </c>
      <c r="AF170" s="596">
        <v>210.32161555721768</v>
      </c>
      <c r="AG170" s="596">
        <v>217.29244577412118</v>
      </c>
      <c r="AH170" s="596">
        <v>278.27973074046378</v>
      </c>
      <c r="AI170" s="596">
        <v>375.04861630516081</v>
      </c>
      <c r="AJ170" s="596">
        <v>388.39192221391176</v>
      </c>
      <c r="AK170" s="596">
        <v>403.67988032909506</v>
      </c>
    </row>
    <row r="171" spans="1:37" x14ac:dyDescent="0.25">
      <c r="A171" s="592" t="s">
        <v>59</v>
      </c>
      <c r="B171" s="593">
        <v>140.01533071317533</v>
      </c>
      <c r="C171" s="594">
        <v>187.62</v>
      </c>
      <c r="D171" s="595">
        <v>0.339996120741549</v>
      </c>
      <c r="E171" s="594">
        <v>194.98699999999999</v>
      </c>
      <c r="F171" s="595">
        <v>3.9265536723163789E-2</v>
      </c>
      <c r="G171" s="594">
        <v>218.04300000000001</v>
      </c>
      <c r="H171" s="595">
        <v>0.11824378035458781</v>
      </c>
      <c r="I171" s="594">
        <v>230.52799999999999</v>
      </c>
      <c r="J171" s="595">
        <v>5.7259347926785012E-2</v>
      </c>
      <c r="K171" s="594">
        <v>266.40600000000001</v>
      </c>
      <c r="L171" s="595">
        <v>0.15563402276513055</v>
      </c>
      <c r="M171" s="594">
        <v>304.52100000000002</v>
      </c>
      <c r="N171" s="595">
        <v>0.14307110200220718</v>
      </c>
      <c r="O171" s="594">
        <f>+[14]S2007!M17</f>
        <v>304.98399999999998</v>
      </c>
      <c r="P171" s="595">
        <f t="shared" si="10"/>
        <v>1.5204205949670643E-3</v>
      </c>
      <c r="Q171" s="594">
        <f>+[15]S2008!M17</f>
        <v>334.41899999999998</v>
      </c>
      <c r="R171" s="595">
        <f t="shared" si="11"/>
        <v>9.6513259711984906E-2</v>
      </c>
      <c r="S171" s="594">
        <v>341.94499999999999</v>
      </c>
      <c r="T171" s="595">
        <v>2.250470218498354E-2</v>
      </c>
      <c r="U171" s="594">
        <v>364.839</v>
      </c>
      <c r="V171" s="595">
        <v>6.695228764859848E-2</v>
      </c>
      <c r="W171" s="596">
        <v>103.92655367231637</v>
      </c>
      <c r="X171" s="596">
        <v>116.21522225775504</v>
      </c>
      <c r="Y171" s="596">
        <v>122.86963010340048</v>
      </c>
      <c r="Z171" s="596">
        <v>141.99232491205629</v>
      </c>
      <c r="AA171" s="596">
        <v>162.30732331307962</v>
      </c>
      <c r="AB171" s="594">
        <v>353.47500000000002</v>
      </c>
      <c r="AC171" s="595">
        <v>-3.1147985823883895E-2</v>
      </c>
      <c r="AD171" s="594">
        <v>364.11099999999999</v>
      </c>
      <c r="AE171" s="595">
        <v>3.0089822476837023E-2</v>
      </c>
      <c r="AF171" s="596">
        <v>162.55409871015883</v>
      </c>
      <c r="AG171" s="596">
        <v>178.24272465621999</v>
      </c>
      <c r="AH171" s="596">
        <v>182.25402409124825</v>
      </c>
      <c r="AI171" s="596">
        <v>194.45634793732012</v>
      </c>
      <c r="AJ171" s="596">
        <v>188.39942436840425</v>
      </c>
      <c r="AK171" s="596">
        <v>194.06832960238779</v>
      </c>
    </row>
    <row r="172" spans="1:37" x14ac:dyDescent="0.25">
      <c r="A172" s="592" t="s">
        <v>60</v>
      </c>
      <c r="B172" s="593">
        <v>80.779489172481107</v>
      </c>
      <c r="C172" s="594">
        <v>28.026</v>
      </c>
      <c r="D172" s="595">
        <v>-0.65305549357760084</v>
      </c>
      <c r="E172" s="594">
        <v>35.183</v>
      </c>
      <c r="F172" s="595">
        <v>0.2553700135588382</v>
      </c>
      <c r="G172" s="594">
        <v>36.889000000000003</v>
      </c>
      <c r="H172" s="595">
        <v>4.8489327231901858E-2</v>
      </c>
      <c r="I172" s="594">
        <v>48.667000000000002</v>
      </c>
      <c r="J172" s="595">
        <v>0.31928217083683474</v>
      </c>
      <c r="K172" s="594">
        <v>44.097000000000001</v>
      </c>
      <c r="L172" s="595">
        <v>-9.3903466414613598E-2</v>
      </c>
      <c r="M172" s="594">
        <v>27.244</v>
      </c>
      <c r="N172" s="595">
        <v>-0.3821801936639681</v>
      </c>
      <c r="O172" s="594">
        <f>+[14]S2007!M18</f>
        <v>46.220999999999997</v>
      </c>
      <c r="P172" s="595">
        <f t="shared" si="10"/>
        <v>0.69655704008221986</v>
      </c>
      <c r="Q172" s="594">
        <f>+[15]S2008!M18</f>
        <v>41.658000000000001</v>
      </c>
      <c r="R172" s="595">
        <f t="shared" si="11"/>
        <v>-9.8721360420587947E-2</v>
      </c>
      <c r="S172" s="594">
        <v>47.866999999999997</v>
      </c>
      <c r="T172" s="595">
        <v>0.1490470017763694</v>
      </c>
      <c r="U172" s="594">
        <v>52.417999999999999</v>
      </c>
      <c r="V172" s="595">
        <v>9.5075939582593486E-2</v>
      </c>
      <c r="W172" s="596">
        <v>125.53700135588382</v>
      </c>
      <c r="X172" s="596">
        <v>131.62420609434099</v>
      </c>
      <c r="Y172" s="596">
        <v>173.6494683508171</v>
      </c>
      <c r="Z172" s="596">
        <v>157.34318133162066</v>
      </c>
      <c r="AA172" s="596">
        <v>97.209733818597016</v>
      </c>
      <c r="AB172" s="594">
        <v>53.622999999999998</v>
      </c>
      <c r="AC172" s="595">
        <v>2.2988286466480948E-2</v>
      </c>
      <c r="AD172" s="594">
        <v>52.341000000000001</v>
      </c>
      <c r="AE172" s="595">
        <v>-2.3907651567424363E-2</v>
      </c>
      <c r="AF172" s="596">
        <v>164.92185827445942</v>
      </c>
      <c r="AG172" s="596">
        <v>148.64054806251337</v>
      </c>
      <c r="AH172" s="596">
        <v>170.79497609362733</v>
      </c>
      <c r="AI172" s="596">
        <v>187.03346892171555</v>
      </c>
      <c r="AJ172" s="596">
        <v>191.3330478841076</v>
      </c>
      <c r="AK172" s="596">
        <v>186.75872404196105</v>
      </c>
    </row>
    <row r="173" spans="1:37" x14ac:dyDescent="0.25">
      <c r="A173" s="592" t="s">
        <v>61</v>
      </c>
      <c r="B173" s="593">
        <v>40.110108610885881</v>
      </c>
      <c r="C173" s="594">
        <v>37.387</v>
      </c>
      <c r="D173" s="595">
        <v>-6.7890831144417019E-2</v>
      </c>
      <c r="E173" s="594">
        <v>37.68</v>
      </c>
      <c r="F173" s="595">
        <v>7.8369486719982676E-3</v>
      </c>
      <c r="G173" s="594">
        <v>44.783000000000001</v>
      </c>
      <c r="H173" s="595">
        <v>0.18850849256900218</v>
      </c>
      <c r="I173" s="594">
        <v>48.863999999999997</v>
      </c>
      <c r="J173" s="595">
        <v>9.1128329946631448E-2</v>
      </c>
      <c r="K173" s="594">
        <v>55.634999999999998</v>
      </c>
      <c r="L173" s="595">
        <v>0.13856827111984285</v>
      </c>
      <c r="M173" s="594">
        <v>57.973999999999997</v>
      </c>
      <c r="N173" s="595">
        <v>4.2041880111440617E-2</v>
      </c>
      <c r="O173" s="594">
        <f>+[14]S2007!M19</f>
        <v>58.131</v>
      </c>
      <c r="P173" s="595">
        <f t="shared" si="10"/>
        <v>2.7081105323076482E-3</v>
      </c>
      <c r="Q173" s="594">
        <f>+[15]S2008!M19</f>
        <v>55.048000000000002</v>
      </c>
      <c r="R173" s="595">
        <f t="shared" si="11"/>
        <v>-5.3035385594605258E-2</v>
      </c>
      <c r="S173" s="594">
        <v>56.798000000000002</v>
      </c>
      <c r="T173" s="595">
        <v>3.1790437436419121E-2</v>
      </c>
      <c r="U173" s="594">
        <v>55.984999999999999</v>
      </c>
      <c r="V173" s="595">
        <v>-1.4313884291700454E-2</v>
      </c>
      <c r="W173" s="596">
        <v>100.78369486719983</v>
      </c>
      <c r="X173" s="596">
        <v>119.78227726214995</v>
      </c>
      <c r="Y173" s="596">
        <v>130.69783614625405</v>
      </c>
      <c r="Z173" s="596">
        <v>148.80840934014498</v>
      </c>
      <c r="AA173" s="596">
        <v>155.06459464519753</v>
      </c>
      <c r="AB173" s="594">
        <v>118.044</v>
      </c>
      <c r="AC173" s="595">
        <v>1.1084933464320801</v>
      </c>
      <c r="AD173" s="594">
        <v>114.773</v>
      </c>
      <c r="AE173" s="595">
        <v>-2.7710006438277261E-2</v>
      </c>
      <c r="AF173" s="596">
        <v>155.4845267071442</v>
      </c>
      <c r="AG173" s="596">
        <v>147.23834487923611</v>
      </c>
      <c r="AH173" s="596">
        <v>151.91911627036137</v>
      </c>
      <c r="AI173" s="596">
        <v>149.74456361837002</v>
      </c>
      <c r="AJ173" s="596">
        <v>315.73541605370849</v>
      </c>
      <c r="AK173" s="596">
        <v>306.98638564206806</v>
      </c>
    </row>
    <row r="174" spans="1:37" x14ac:dyDescent="0.25">
      <c r="A174" s="592" t="s">
        <v>62</v>
      </c>
      <c r="B174" s="593">
        <v>73.537800771586603</v>
      </c>
      <c r="C174" s="594">
        <v>79.808000000000007</v>
      </c>
      <c r="D174" s="595">
        <v>8.5264981582588634E-2</v>
      </c>
      <c r="E174" s="594">
        <v>91.622</v>
      </c>
      <c r="F174" s="595">
        <v>0.14803027265437038</v>
      </c>
      <c r="G174" s="594">
        <v>101.395</v>
      </c>
      <c r="H174" s="595">
        <v>0.10666652114121059</v>
      </c>
      <c r="I174" s="594">
        <v>106.16500000000001</v>
      </c>
      <c r="J174" s="595">
        <v>4.7043739829380253E-2</v>
      </c>
      <c r="K174" s="594">
        <v>127.223</v>
      </c>
      <c r="L174" s="595">
        <v>0.19835162247445007</v>
      </c>
      <c r="M174" s="594">
        <v>140.518</v>
      </c>
      <c r="N174" s="595">
        <v>0.10450154453204218</v>
      </c>
      <c r="O174" s="594">
        <f>+[14]S2007!M20</f>
        <v>152.874</v>
      </c>
      <c r="P174" s="595">
        <f t="shared" si="10"/>
        <v>8.7931795214847883E-2</v>
      </c>
      <c r="Q174" s="594">
        <f>+[15]S2008!M20</f>
        <v>147.84700000000001</v>
      </c>
      <c r="R174" s="595">
        <f t="shared" si="11"/>
        <v>-3.28832895063908E-2</v>
      </c>
      <c r="S174" s="594">
        <v>157.166</v>
      </c>
      <c r="T174" s="595">
        <v>6.3031377031661021E-2</v>
      </c>
      <c r="U174" s="594">
        <v>175.10300000000001</v>
      </c>
      <c r="V174" s="595">
        <v>0.11412773755137888</v>
      </c>
      <c r="W174" s="596">
        <v>114.80302726543704</v>
      </c>
      <c r="X174" s="596">
        <v>127.04866680032075</v>
      </c>
      <c r="Y174" s="596">
        <v>133.02551122694467</v>
      </c>
      <c r="Z174" s="596">
        <v>159.4113372093023</v>
      </c>
      <c r="AA174" s="596">
        <v>176.07006816359262</v>
      </c>
      <c r="AB174" s="594">
        <v>182.839</v>
      </c>
      <c r="AC174" s="595">
        <v>4.4179711369879381E-2</v>
      </c>
      <c r="AD174" s="594">
        <v>196.59800000000001</v>
      </c>
      <c r="AE174" s="595">
        <v>7.5251997659142825E-2</v>
      </c>
      <c r="AF174" s="596">
        <v>191.55222534081793</v>
      </c>
      <c r="AG174" s="596">
        <v>185.25335805934242</v>
      </c>
      <c r="AH174" s="596">
        <v>196.93013231756214</v>
      </c>
      <c r="AI174" s="596">
        <v>219.40532277465917</v>
      </c>
      <c r="AJ174" s="596">
        <v>229.09858660785883</v>
      </c>
      <c r="AK174" s="596">
        <v>246.33871291098637</v>
      </c>
    </row>
    <row r="175" spans="1:37" x14ac:dyDescent="0.25">
      <c r="A175" s="592" t="s">
        <v>63</v>
      </c>
      <c r="B175" s="593">
        <v>76.218782762734534</v>
      </c>
      <c r="C175" s="594">
        <v>77.924999999999997</v>
      </c>
      <c r="D175" s="595">
        <v>2.2385784388302767E-2</v>
      </c>
      <c r="E175" s="594">
        <v>80.921000000000006</v>
      </c>
      <c r="F175" s="595">
        <v>3.8447224895733198E-2</v>
      </c>
      <c r="G175" s="594">
        <v>93.501999999999995</v>
      </c>
      <c r="H175" s="595">
        <v>0.15547262144560731</v>
      </c>
      <c r="I175" s="594">
        <v>98.382000000000005</v>
      </c>
      <c r="J175" s="595">
        <v>5.2191396975465869E-2</v>
      </c>
      <c r="K175" s="594">
        <v>111.05</v>
      </c>
      <c r="L175" s="595">
        <v>0.12876339167733927</v>
      </c>
      <c r="M175" s="594">
        <v>119.568</v>
      </c>
      <c r="N175" s="595">
        <v>7.670418730301666E-2</v>
      </c>
      <c r="O175" s="594">
        <f>+[14]S2007!M21</f>
        <v>123.40300000000001</v>
      </c>
      <c r="P175" s="595">
        <f t="shared" si="10"/>
        <v>3.2073799009768568E-2</v>
      </c>
      <c r="Q175" s="594">
        <f>+[15]S2008!M21</f>
        <v>130.887</v>
      </c>
      <c r="R175" s="595">
        <f t="shared" si="11"/>
        <v>6.0646823821138826E-2</v>
      </c>
      <c r="S175" s="594">
        <v>144.065</v>
      </c>
      <c r="T175" s="595">
        <v>0.10068226791048765</v>
      </c>
      <c r="U175" s="594">
        <v>140.566</v>
      </c>
      <c r="V175" s="595">
        <v>-2.428764793669521E-2</v>
      </c>
      <c r="W175" s="596">
        <v>103.84472248957331</v>
      </c>
      <c r="X175" s="596">
        <v>119.98973371831889</v>
      </c>
      <c r="Y175" s="596">
        <v>126.25216554379212</v>
      </c>
      <c r="Z175" s="596">
        <v>142.5088225858197</v>
      </c>
      <c r="AA175" s="596">
        <v>153.43984600577477</v>
      </c>
      <c r="AB175" s="594">
        <v>146.27099999999999</v>
      </c>
      <c r="AC175" s="595">
        <v>4.0585916935816514E-2</v>
      </c>
      <c r="AD175" s="594">
        <v>167.255</v>
      </c>
      <c r="AE175" s="595">
        <v>0.14345974253269622</v>
      </c>
      <c r="AF175" s="596">
        <v>158.36124478665386</v>
      </c>
      <c r="AG175" s="596">
        <v>167.9653512993263</v>
      </c>
      <c r="AH175" s="596">
        <v>184.87648379852425</v>
      </c>
      <c r="AI175" s="596">
        <v>180.38626884825152</v>
      </c>
      <c r="AJ175" s="596">
        <v>187.70741097208855</v>
      </c>
      <c r="AK175" s="596">
        <v>214.63586782162338</v>
      </c>
    </row>
    <row r="176" spans="1:37" x14ac:dyDescent="0.25">
      <c r="A176" s="592" t="s">
        <v>64</v>
      </c>
      <c r="B176" s="593">
        <v>11.555206660228171</v>
      </c>
      <c r="C176" s="594">
        <v>8.5980000000000008</v>
      </c>
      <c r="D176" s="595">
        <v>-0.2559198417806382</v>
      </c>
      <c r="E176" s="594">
        <v>11.225</v>
      </c>
      <c r="F176" s="595">
        <v>0.30553617120260512</v>
      </c>
      <c r="G176" s="594">
        <v>9.6790000000000003</v>
      </c>
      <c r="H176" s="595">
        <v>-0.13772828507795096</v>
      </c>
      <c r="I176" s="594">
        <v>10.673</v>
      </c>
      <c r="J176" s="595">
        <v>0.1026965595619382</v>
      </c>
      <c r="K176" s="594">
        <v>11.657</v>
      </c>
      <c r="L176" s="595">
        <v>9.2195259064930202E-2</v>
      </c>
      <c r="M176" s="594">
        <v>12.182</v>
      </c>
      <c r="N176" s="595">
        <v>4.5037316633782305E-2</v>
      </c>
      <c r="O176" s="594">
        <f>+[14]S2007!M22</f>
        <v>14.173999999999999</v>
      </c>
      <c r="P176" s="595">
        <f t="shared" si="10"/>
        <v>0.16351994746347062</v>
      </c>
      <c r="Q176" s="594">
        <f>+[15]S2008!M22</f>
        <v>14.343</v>
      </c>
      <c r="R176" s="595">
        <f t="shared" si="11"/>
        <v>1.1923239734725588E-2</v>
      </c>
      <c r="S176" s="594">
        <v>15.025</v>
      </c>
      <c r="T176" s="595">
        <v>4.7549327197936302E-2</v>
      </c>
      <c r="U176" s="594">
        <v>15.91</v>
      </c>
      <c r="V176" s="595">
        <v>5.8901830282861882E-2</v>
      </c>
      <c r="W176" s="596">
        <v>130.55361712026053</v>
      </c>
      <c r="X176" s="596">
        <v>112.57269132356362</v>
      </c>
      <c r="Y176" s="596">
        <v>124.13351942312164</v>
      </c>
      <c r="Z176" s="596">
        <v>135.57804140497788</v>
      </c>
      <c r="AA176" s="596">
        <v>141.68411258432192</v>
      </c>
      <c r="AB176" s="594">
        <v>16.768999999999998</v>
      </c>
      <c r="AC176" s="595">
        <v>5.3991200502828296E-2</v>
      </c>
      <c r="AD176" s="594">
        <v>17.039000000000001</v>
      </c>
      <c r="AE176" s="595">
        <v>1.6101139006500276E-2</v>
      </c>
      <c r="AF176" s="596">
        <v>164.85229123051869</v>
      </c>
      <c r="AG176" s="596">
        <v>166.81786461967897</v>
      </c>
      <c r="AH176" s="596">
        <v>174.74994184694114</v>
      </c>
      <c r="AI176" s="596">
        <v>185.04303326354966</v>
      </c>
      <c r="AJ176" s="596">
        <v>195.03372877413346</v>
      </c>
      <c r="AK176" s="596">
        <v>198.1739939520819</v>
      </c>
    </row>
    <row r="177" spans="1:37" x14ac:dyDescent="0.25">
      <c r="A177" s="592" t="s">
        <v>65</v>
      </c>
      <c r="B177" s="593">
        <v>51.847657351505731</v>
      </c>
      <c r="C177" s="594">
        <v>34.718000000000004</v>
      </c>
      <c r="D177" s="595">
        <v>-0.33038440358787508</v>
      </c>
      <c r="E177" s="594">
        <v>33.152000000000001</v>
      </c>
      <c r="F177" s="595">
        <v>-4.5106284924246856E-2</v>
      </c>
      <c r="G177" s="594">
        <v>40.264000000000003</v>
      </c>
      <c r="H177" s="595">
        <v>0.21452702702702708</v>
      </c>
      <c r="I177" s="594">
        <v>33.686999999999998</v>
      </c>
      <c r="J177" s="595">
        <v>-0.16334691039141677</v>
      </c>
      <c r="K177" s="594">
        <v>36.137</v>
      </c>
      <c r="L177" s="595">
        <v>7.2728352183334913E-2</v>
      </c>
      <c r="M177" s="594">
        <v>36.536000000000001</v>
      </c>
      <c r="N177" s="595">
        <v>1.1041314995710792E-2</v>
      </c>
      <c r="O177" s="594">
        <f>+[14]S2007!M23</f>
        <v>37.6</v>
      </c>
      <c r="P177" s="595">
        <f t="shared" si="10"/>
        <v>2.9121961900591197E-2</v>
      </c>
      <c r="Q177" s="594">
        <f>+[15]S2008!M23</f>
        <v>39.625999999999998</v>
      </c>
      <c r="R177" s="595">
        <f t="shared" si="11"/>
        <v>5.3882978723404154E-2</v>
      </c>
      <c r="S177" s="594">
        <v>40.795000000000002</v>
      </c>
      <c r="T177" s="595">
        <v>2.9500832786554385E-2</v>
      </c>
      <c r="U177" s="594">
        <v>42.762</v>
      </c>
      <c r="V177" s="595">
        <v>4.8216693222208569E-2</v>
      </c>
      <c r="W177" s="596">
        <v>95.489371507575314</v>
      </c>
      <c r="X177" s="596">
        <v>115.97442248977475</v>
      </c>
      <c r="Y177" s="596">
        <v>97.030358891641214</v>
      </c>
      <c r="Z177" s="596">
        <v>104.08721700558787</v>
      </c>
      <c r="AA177" s="596">
        <v>105.23647675557348</v>
      </c>
      <c r="AB177" s="594">
        <v>43.572000000000003</v>
      </c>
      <c r="AC177" s="595">
        <v>1.8942051354005947E-2</v>
      </c>
      <c r="AD177" s="594">
        <v>45.756</v>
      </c>
      <c r="AE177" s="595">
        <v>5.0123932800881239E-2</v>
      </c>
      <c r="AF177" s="596">
        <v>108.30116942220174</v>
      </c>
      <c r="AG177" s="596">
        <v>114.13675902989802</v>
      </c>
      <c r="AH177" s="596">
        <v>117.50388847283828</v>
      </c>
      <c r="AI177" s="596">
        <v>123.16953741574974</v>
      </c>
      <c r="AJ177" s="596">
        <v>125.50262111872803</v>
      </c>
      <c r="AK177" s="596">
        <v>131.79330606601761</v>
      </c>
    </row>
    <row r="178" spans="1:37" x14ac:dyDescent="0.25">
      <c r="A178" s="592" t="s">
        <v>66</v>
      </c>
      <c r="B178" s="593">
        <v>303.67407438012265</v>
      </c>
      <c r="C178" s="594">
        <v>313.06700000000001</v>
      </c>
      <c r="D178" s="595">
        <v>3.0930943443396513E-2</v>
      </c>
      <c r="E178" s="594">
        <v>330.721</v>
      </c>
      <c r="F178" s="595">
        <v>5.6390485103827603E-2</v>
      </c>
      <c r="G178" s="594">
        <v>390.733</v>
      </c>
      <c r="H178" s="595">
        <v>0.18145808702803873</v>
      </c>
      <c r="I178" s="594">
        <v>439.75599999999997</v>
      </c>
      <c r="J178" s="595">
        <v>0.12546419166028969</v>
      </c>
      <c r="K178" s="594">
        <v>445.685</v>
      </c>
      <c r="L178" s="595">
        <v>1.3482476646140202E-2</v>
      </c>
      <c r="M178" s="594">
        <v>506.94099999999997</v>
      </c>
      <c r="N178" s="595">
        <v>0.1374423640014808</v>
      </c>
      <c r="O178" s="594">
        <f>+[14]S2007!M24</f>
        <v>458.79500000000002</v>
      </c>
      <c r="P178" s="595">
        <f t="shared" si="10"/>
        <v>-9.4973576806768364E-2</v>
      </c>
      <c r="Q178" s="594">
        <f>+[15]S2008!M24</f>
        <v>496.839</v>
      </c>
      <c r="R178" s="595">
        <f t="shared" si="11"/>
        <v>8.2921566276877426E-2</v>
      </c>
      <c r="S178" s="594">
        <v>512.75</v>
      </c>
      <c r="T178" s="595">
        <v>3.2024458627442694E-2</v>
      </c>
      <c r="U178" s="594">
        <v>523.471</v>
      </c>
      <c r="V178" s="595">
        <v>2.0908824963432479E-2</v>
      </c>
      <c r="W178" s="596">
        <v>105.63904851038276</v>
      </c>
      <c r="X178" s="596">
        <v>124.80810816853901</v>
      </c>
      <c r="Y178" s="596">
        <v>140.46705657255475</v>
      </c>
      <c r="Z178" s="596">
        <v>142.36090038234627</v>
      </c>
      <c r="AA178" s="596">
        <v>161.92731907227525</v>
      </c>
      <c r="AB178" s="594">
        <v>520.298</v>
      </c>
      <c r="AC178" s="595">
        <v>-6.0614628126486507E-3</v>
      </c>
      <c r="AD178" s="594">
        <v>514.37599999999998</v>
      </c>
      <c r="AE178" s="595">
        <v>-1.1381938811988563E-2</v>
      </c>
      <c r="AF178" s="596">
        <v>146.54850239725045</v>
      </c>
      <c r="AG178" s="596">
        <v>158.70053375156118</v>
      </c>
      <c r="AH178" s="596">
        <v>163.78283242884112</v>
      </c>
      <c r="AI178" s="596">
        <v>167.20733900411093</v>
      </c>
      <c r="AJ178" s="596">
        <v>166.19381793673557</v>
      </c>
      <c r="AK178" s="596">
        <v>164.30221007004889</v>
      </c>
    </row>
    <row r="179" spans="1:37" x14ac:dyDescent="0.25">
      <c r="A179" s="592" t="s">
        <v>67</v>
      </c>
      <c r="B179" s="593">
        <v>22.419910446373699</v>
      </c>
      <c r="C179" s="594">
        <v>38.244999999999997</v>
      </c>
      <c r="D179" s="595">
        <v>0.70584981110778355</v>
      </c>
      <c r="E179" s="594">
        <v>32.674999999999997</v>
      </c>
      <c r="F179" s="595">
        <v>-0.14563995293502421</v>
      </c>
      <c r="G179" s="594">
        <v>27.789000000000001</v>
      </c>
      <c r="H179" s="595">
        <v>-0.14953328232593713</v>
      </c>
      <c r="I179" s="594">
        <v>48.615000000000002</v>
      </c>
      <c r="J179" s="595">
        <v>0.74943322897549391</v>
      </c>
      <c r="K179" s="594">
        <v>41.887</v>
      </c>
      <c r="L179" s="595">
        <v>-0.13839349994857555</v>
      </c>
      <c r="M179" s="594">
        <v>43.73</v>
      </c>
      <c r="N179" s="595">
        <v>4.3999331534843658E-2</v>
      </c>
      <c r="O179" s="594">
        <f>+[14]S2007!M25</f>
        <v>49.96</v>
      </c>
      <c r="P179" s="595">
        <f t="shared" si="10"/>
        <v>0.14246512691516131</v>
      </c>
      <c r="Q179" s="594">
        <f>+[15]S2008!M25</f>
        <v>46.347000000000001</v>
      </c>
      <c r="R179" s="595">
        <f t="shared" si="11"/>
        <v>-7.2317854283426727E-2</v>
      </c>
      <c r="S179" s="594">
        <v>48.048000000000002</v>
      </c>
      <c r="T179" s="595">
        <v>3.6701404621658371E-2</v>
      </c>
      <c r="U179" s="594">
        <v>48.682000000000002</v>
      </c>
      <c r="V179" s="595">
        <v>1.3195138195138201E-2</v>
      </c>
      <c r="W179" s="596">
        <v>85.436004706497584</v>
      </c>
      <c r="X179" s="596">
        <v>72.660478493920778</v>
      </c>
      <c r="Y179" s="596">
        <v>127.11465551052427</v>
      </c>
      <c r="Z179" s="596">
        <v>109.52281343966533</v>
      </c>
      <c r="AA179" s="596">
        <v>114.34174401882599</v>
      </c>
      <c r="AB179" s="594">
        <v>55.435000000000002</v>
      </c>
      <c r="AC179" s="595">
        <v>0.13871656875231092</v>
      </c>
      <c r="AD179" s="594">
        <v>53.365000000000002</v>
      </c>
      <c r="AE179" s="595">
        <v>-3.7341030035176338E-2</v>
      </c>
      <c r="AF179" s="596">
        <v>130.63145509216892</v>
      </c>
      <c r="AG179" s="596">
        <v>121.18446855798145</v>
      </c>
      <c r="AH179" s="596">
        <v>125.63210877238856</v>
      </c>
      <c r="AI179" s="596">
        <v>127.28984180938686</v>
      </c>
      <c r="AJ179" s="596">
        <v>144.94705190220947</v>
      </c>
      <c r="AK179" s="596">
        <v>139.5345796836188</v>
      </c>
    </row>
    <row r="180" spans="1:37" x14ac:dyDescent="0.25">
      <c r="A180" s="592" t="s">
        <v>68</v>
      </c>
      <c r="B180" s="593">
        <v>9.8085494275075273</v>
      </c>
      <c r="C180" s="594">
        <v>10.429</v>
      </c>
      <c r="D180" s="595">
        <v>6.325609888374055E-2</v>
      </c>
      <c r="E180" s="594">
        <v>16.754000000000001</v>
      </c>
      <c r="F180" s="595">
        <v>0.60648192540032608</v>
      </c>
      <c r="G180" s="594">
        <v>19.760999999999999</v>
      </c>
      <c r="H180" s="595">
        <v>0.17947952727706803</v>
      </c>
      <c r="I180" s="594">
        <v>12.978</v>
      </c>
      <c r="J180" s="595">
        <v>-0.3432518597236982</v>
      </c>
      <c r="K180" s="594">
        <v>23.704999999999998</v>
      </c>
      <c r="L180" s="595">
        <v>0.82655262752350123</v>
      </c>
      <c r="M180" s="594">
        <v>17.588999999999999</v>
      </c>
      <c r="N180" s="595">
        <v>-0.25800464037122972</v>
      </c>
      <c r="O180" s="594">
        <f>+[14]S2007!M26</f>
        <v>21.718</v>
      </c>
      <c r="P180" s="595">
        <f t="shared" si="10"/>
        <v>0.2347489908465519</v>
      </c>
      <c r="Q180" s="594">
        <f>+[15]S2008!M26</f>
        <v>26.210999999999999</v>
      </c>
      <c r="R180" s="595">
        <f t="shared" si="11"/>
        <v>0.20687908647205078</v>
      </c>
      <c r="S180" s="594">
        <v>29.756</v>
      </c>
      <c r="T180" s="595">
        <v>0.13524855976498423</v>
      </c>
      <c r="U180" s="594">
        <v>33.871000000000002</v>
      </c>
      <c r="V180" s="595">
        <v>0.13829143702110505</v>
      </c>
      <c r="W180" s="596">
        <v>160.6481925400326</v>
      </c>
      <c r="X180" s="596">
        <v>189.48125419503305</v>
      </c>
      <c r="Y180" s="596">
        <v>124.44146130980918</v>
      </c>
      <c r="Z180" s="596">
        <v>227.29887812829608</v>
      </c>
      <c r="AA180" s="596">
        <v>168.65471282002108</v>
      </c>
      <c r="AB180" s="594">
        <v>37.167999999999999</v>
      </c>
      <c r="AC180" s="595">
        <v>9.7339907295326294E-2</v>
      </c>
      <c r="AD180" s="594">
        <v>43.08</v>
      </c>
      <c r="AE180" s="595">
        <v>0.159061558329746</v>
      </c>
      <c r="AF180" s="596">
        <v>208.24623645603606</v>
      </c>
      <c r="AG180" s="596">
        <v>251.32802761530345</v>
      </c>
      <c r="AH180" s="596">
        <v>285.31978137884744</v>
      </c>
      <c r="AI180" s="596">
        <v>324.77706395627575</v>
      </c>
      <c r="AJ180" s="596">
        <v>356.39083325342796</v>
      </c>
      <c r="AK180" s="596">
        <v>413.07891456515483</v>
      </c>
    </row>
    <row r="181" spans="1:37" x14ac:dyDescent="0.25">
      <c r="A181" s="592" t="s">
        <v>69</v>
      </c>
      <c r="B181" s="593">
        <v>396.85322811384776</v>
      </c>
      <c r="C181" s="594">
        <v>452.471</v>
      </c>
      <c r="D181" s="595">
        <v>0.14014695596780385</v>
      </c>
      <c r="E181" s="594">
        <v>466.63799999999998</v>
      </c>
      <c r="F181" s="595">
        <v>3.1310293919389248E-2</v>
      </c>
      <c r="G181" s="594">
        <v>472.48399999999998</v>
      </c>
      <c r="H181" s="595">
        <v>1.2527912428906355E-2</v>
      </c>
      <c r="I181" s="594">
        <v>498.07</v>
      </c>
      <c r="J181" s="595">
        <v>5.415209827211083E-2</v>
      </c>
      <c r="K181" s="594">
        <v>544.83199999999999</v>
      </c>
      <c r="L181" s="595">
        <v>9.3886401509827938E-2</v>
      </c>
      <c r="M181" s="594">
        <v>578.16700000000003</v>
      </c>
      <c r="N181" s="595">
        <v>6.118399800305422E-2</v>
      </c>
      <c r="O181" s="594">
        <f>+[14]S2007!M27</f>
        <v>614.971</v>
      </c>
      <c r="P181" s="595">
        <f t="shared" si="10"/>
        <v>6.3656348425281922E-2</v>
      </c>
      <c r="Q181" s="594">
        <f>+[15]S2008!M27</f>
        <v>636.62</v>
      </c>
      <c r="R181" s="595">
        <f t="shared" si="11"/>
        <v>3.5203286008608538E-2</v>
      </c>
      <c r="S181" s="594">
        <v>667.23299999999995</v>
      </c>
      <c r="T181" s="595">
        <v>4.8086770758065944E-2</v>
      </c>
      <c r="U181" s="594">
        <v>739.95899999999995</v>
      </c>
      <c r="V181" s="595">
        <v>0.10899640755178476</v>
      </c>
      <c r="W181" s="596">
        <v>103.13102939193892</v>
      </c>
      <c r="X181" s="596">
        <v>104.42304589686411</v>
      </c>
      <c r="Y181" s="596">
        <v>110.07777294014423</v>
      </c>
      <c r="Z181" s="596">
        <v>120.41257892771029</v>
      </c>
      <c r="AA181" s="596">
        <v>127.77990191636592</v>
      </c>
      <c r="AB181" s="594">
        <v>761.95600000000002</v>
      </c>
      <c r="AC181" s="595">
        <v>2.9727322730043249E-2</v>
      </c>
      <c r="AD181" s="594">
        <v>755.59699999999998</v>
      </c>
      <c r="AE181" s="595">
        <v>-8.3456262566342903E-3</v>
      </c>
      <c r="AF181" s="596">
        <v>135.91390387450247</v>
      </c>
      <c r="AG181" s="596">
        <v>140.69851990514309</v>
      </c>
      <c r="AH181" s="596">
        <v>147.4642573778209</v>
      </c>
      <c r="AI181" s="596">
        <v>163.53733167429513</v>
      </c>
      <c r="AJ181" s="596">
        <v>168.39885871138705</v>
      </c>
      <c r="AK181" s="596">
        <v>166.99346477453804</v>
      </c>
    </row>
    <row r="182" spans="1:37" x14ac:dyDescent="0.25">
      <c r="A182" s="592" t="s">
        <v>70</v>
      </c>
      <c r="B182" s="593">
        <v>144.91499999999999</v>
      </c>
      <c r="C182" s="594">
        <v>171.178</v>
      </c>
      <c r="D182" s="595">
        <v>0.18123037642756104</v>
      </c>
      <c r="E182" s="594">
        <v>185.68299999999999</v>
      </c>
      <c r="F182" s="595">
        <v>8.4736356307469396E-2</v>
      </c>
      <c r="G182" s="594">
        <v>178.50899999999999</v>
      </c>
      <c r="H182" s="595">
        <v>-3.8635739405330626E-2</v>
      </c>
      <c r="I182" s="594">
        <v>185.94499999999999</v>
      </c>
      <c r="J182" s="595">
        <v>4.1656162994582947E-2</v>
      </c>
      <c r="K182" s="594">
        <v>199.255</v>
      </c>
      <c r="L182" s="595">
        <v>7.1580306004463704E-2</v>
      </c>
      <c r="M182" s="594">
        <v>216.922</v>
      </c>
      <c r="N182" s="595">
        <v>8.8665278161150302E-2</v>
      </c>
      <c r="O182" s="594">
        <f>+[14]S2007!M28</f>
        <v>216.643</v>
      </c>
      <c r="P182" s="595">
        <f t="shared" si="10"/>
        <v>-1.2861765980398316E-3</v>
      </c>
      <c r="Q182" s="594">
        <f>+[15]S2008!M28</f>
        <v>228.80699999999999</v>
      </c>
      <c r="R182" s="595">
        <f t="shared" si="11"/>
        <v>5.6147671514888489E-2</v>
      </c>
      <c r="S182" s="594">
        <v>231.648</v>
      </c>
      <c r="T182" s="595">
        <v>1.2416578164129631E-2</v>
      </c>
      <c r="U182" s="594">
        <v>237.92</v>
      </c>
      <c r="V182" s="595">
        <v>2.7075562923055633E-2</v>
      </c>
      <c r="W182" s="596">
        <v>108.47363563074694</v>
      </c>
      <c r="X182" s="596">
        <v>104.28267651216862</v>
      </c>
      <c r="Y182" s="596">
        <v>108.62669268247087</v>
      </c>
      <c r="Z182" s="596">
        <v>116.40222458493498</v>
      </c>
      <c r="AA182" s="596">
        <v>126.72306020633492</v>
      </c>
      <c r="AB182" s="594">
        <v>246.92500000000001</v>
      </c>
      <c r="AC182" s="595">
        <v>3.7848856758574412E-2</v>
      </c>
      <c r="AD182" s="594">
        <v>266.36099999999999</v>
      </c>
      <c r="AE182" s="595">
        <v>7.8712159562620135E-2</v>
      </c>
      <c r="AF182" s="596">
        <v>126.56007197186554</v>
      </c>
      <c r="AG182" s="596">
        <v>133.66612531984251</v>
      </c>
      <c r="AH182" s="596">
        <v>135.32580121277266</v>
      </c>
      <c r="AI182" s="596">
        <v>138.98982345862203</v>
      </c>
      <c r="AJ182" s="596">
        <v>144.25042937760693</v>
      </c>
      <c r="AK182" s="596">
        <v>155.6046921917536</v>
      </c>
    </row>
    <row r="183" spans="1:37" x14ac:dyDescent="0.25">
      <c r="A183" s="592" t="s">
        <v>71</v>
      </c>
      <c r="B183" s="593">
        <v>19.257092244366746</v>
      </c>
      <c r="C183" s="594">
        <v>15.964</v>
      </c>
      <c r="D183" s="595">
        <v>-0.1710067232673754</v>
      </c>
      <c r="E183" s="594">
        <v>10.904999999999999</v>
      </c>
      <c r="F183" s="595">
        <v>-0.31690052618391384</v>
      </c>
      <c r="G183" s="594">
        <v>15.837999999999999</v>
      </c>
      <c r="H183" s="595">
        <v>0.45236130215497478</v>
      </c>
      <c r="I183" s="594">
        <v>14.038</v>
      </c>
      <c r="J183" s="595">
        <v>-0.11365071347392341</v>
      </c>
      <c r="K183" s="594">
        <v>15.061999999999999</v>
      </c>
      <c r="L183" s="595">
        <v>7.2944863940732241E-2</v>
      </c>
      <c r="M183" s="594">
        <v>16.312999999999999</v>
      </c>
      <c r="N183" s="595">
        <v>8.3056698977559393E-2</v>
      </c>
      <c r="O183" s="594">
        <f>+[14]S2007!M29</f>
        <v>14.611000000000001</v>
      </c>
      <c r="P183" s="595">
        <f t="shared" si="10"/>
        <v>-0.10433396677496465</v>
      </c>
      <c r="Q183" s="594">
        <f>+[15]S2008!M29</f>
        <v>26.148</v>
      </c>
      <c r="R183" s="595">
        <f t="shared" si="11"/>
        <v>0.78961056738074042</v>
      </c>
      <c r="S183" s="594">
        <v>23.681000000000001</v>
      </c>
      <c r="T183" s="595">
        <v>-9.4347560042833054E-2</v>
      </c>
      <c r="U183" s="594">
        <v>26.233000000000001</v>
      </c>
      <c r="V183" s="595">
        <v>0.10776571935306783</v>
      </c>
      <c r="W183" s="596">
        <v>68.309947381608623</v>
      </c>
      <c r="X183" s="596">
        <v>99.210724129290895</v>
      </c>
      <c r="Y183" s="596">
        <v>87.935354547732402</v>
      </c>
      <c r="Z183" s="596">
        <v>94.349787020796782</v>
      </c>
      <c r="AA183" s="596">
        <v>102.18616887997995</v>
      </c>
      <c r="AB183" s="594">
        <v>36.496000000000002</v>
      </c>
      <c r="AC183" s="595">
        <v>0.3912247931994054</v>
      </c>
      <c r="AD183" s="594">
        <v>35.951999999999998</v>
      </c>
      <c r="AE183" s="595">
        <v>-1.4905743095133824E-2</v>
      </c>
      <c r="AF183" s="596">
        <v>91.524680531195187</v>
      </c>
      <c r="AG183" s="596">
        <v>163.79353545477323</v>
      </c>
      <c r="AH183" s="596">
        <v>148.34001503382612</v>
      </c>
      <c r="AI183" s="596">
        <v>164.32598346279127</v>
      </c>
      <c r="AJ183" s="596">
        <v>228.61438236031071</v>
      </c>
      <c r="AK183" s="596">
        <v>225.20671510899524</v>
      </c>
    </row>
    <row r="184" spans="1:37" x14ac:dyDescent="0.25">
      <c r="A184" s="592" t="s">
        <v>72</v>
      </c>
      <c r="B184" s="593">
        <v>85.476199083805469</v>
      </c>
      <c r="C184" s="594">
        <v>103.777</v>
      </c>
      <c r="D184" s="595">
        <v>0.21410405601039234</v>
      </c>
      <c r="E184" s="594">
        <v>81.631</v>
      </c>
      <c r="F184" s="595">
        <v>-0.21339988629465104</v>
      </c>
      <c r="G184" s="594">
        <v>92.453000000000003</v>
      </c>
      <c r="H184" s="595">
        <v>0.13257218458673792</v>
      </c>
      <c r="I184" s="594">
        <v>94.912000000000006</v>
      </c>
      <c r="J184" s="595">
        <v>2.6597298086595385E-2</v>
      </c>
      <c r="K184" s="594">
        <v>89.331999999999994</v>
      </c>
      <c r="L184" s="595">
        <v>-5.8791301416048679E-2</v>
      </c>
      <c r="M184" s="594">
        <v>110.794</v>
      </c>
      <c r="N184" s="595">
        <v>0.24024985447543998</v>
      </c>
      <c r="O184" s="594">
        <f>+[14]S2007!M30</f>
        <v>96.831000000000003</v>
      </c>
      <c r="P184" s="595">
        <f t="shared" si="10"/>
        <v>-0.12602668014513416</v>
      </c>
      <c r="Q184" s="594">
        <f>+[15]S2008!M30</f>
        <v>107.337</v>
      </c>
      <c r="R184" s="595">
        <f t="shared" si="11"/>
        <v>0.10849831149115469</v>
      </c>
      <c r="S184" s="594">
        <v>125.194</v>
      </c>
      <c r="T184" s="595">
        <v>0.16636388197918703</v>
      </c>
      <c r="U184" s="594">
        <v>116.10899999999999</v>
      </c>
      <c r="V184" s="595">
        <v>-7.2567375433327544E-2</v>
      </c>
      <c r="W184" s="596">
        <v>78.660011370534903</v>
      </c>
      <c r="X184" s="596">
        <v>89.088140917544351</v>
      </c>
      <c r="Y184" s="596">
        <v>91.457644757508888</v>
      </c>
      <c r="Z184" s="596">
        <v>86.080730797768283</v>
      </c>
      <c r="AA184" s="596">
        <v>106.76161384507164</v>
      </c>
      <c r="AB184" s="594">
        <v>124.24299999999999</v>
      </c>
      <c r="AC184" s="595">
        <v>7.0054862241514443E-2</v>
      </c>
      <c r="AD184" s="594">
        <v>118.773</v>
      </c>
      <c r="AE184" s="595">
        <v>-4.4026625242468378E-2</v>
      </c>
      <c r="AF184" s="596">
        <v>93.306802085240463</v>
      </c>
      <c r="AG184" s="596">
        <v>103.43043256212842</v>
      </c>
      <c r="AH184" s="596">
        <v>120.6375208379506</v>
      </c>
      <c r="AI184" s="596">
        <v>111.88317257195718</v>
      </c>
      <c r="AJ184" s="596">
        <v>119.72113281362923</v>
      </c>
      <c r="AK184" s="596">
        <v>114.45021536563978</v>
      </c>
    </row>
    <row r="185" spans="1:37" x14ac:dyDescent="0.25">
      <c r="A185" s="592" t="s">
        <v>73</v>
      </c>
      <c r="B185" s="593">
        <v>247.67103761355594</v>
      </c>
      <c r="C185" s="594">
        <v>361.01100000000002</v>
      </c>
      <c r="D185" s="595">
        <v>0.45762299653013838</v>
      </c>
      <c r="E185" s="594">
        <v>357.94600000000003</v>
      </c>
      <c r="F185" s="595">
        <v>-8.4900460096783686E-3</v>
      </c>
      <c r="G185" s="594">
        <v>376.5</v>
      </c>
      <c r="H185" s="595">
        <v>5.1834634274443556E-2</v>
      </c>
      <c r="I185" s="594">
        <v>395.87400000000002</v>
      </c>
      <c r="J185" s="595">
        <v>5.1458167330677353E-2</v>
      </c>
      <c r="K185" s="594">
        <v>371.43900000000002</v>
      </c>
      <c r="L185" s="595">
        <v>-6.1724184967944351E-2</v>
      </c>
      <c r="M185" s="594">
        <v>430.78500000000003</v>
      </c>
      <c r="N185" s="595">
        <v>0.15977320636766737</v>
      </c>
      <c r="O185" s="594">
        <f>+[14]S2007!M31</f>
        <v>517.47199999999998</v>
      </c>
      <c r="P185" s="595">
        <f t="shared" si="10"/>
        <v>0.20123031210464606</v>
      </c>
      <c r="Q185" s="594">
        <f>+[15]S2008!M31</f>
        <v>478.91500000000002</v>
      </c>
      <c r="R185" s="595">
        <f t="shared" si="11"/>
        <v>-7.4510311669037085E-2</v>
      </c>
      <c r="S185" s="594">
        <v>484.69</v>
      </c>
      <c r="T185" s="595">
        <v>1.2058507250764702E-2</v>
      </c>
      <c r="U185" s="594">
        <v>504.47500000000002</v>
      </c>
      <c r="V185" s="595">
        <v>4.0819905506612526E-2</v>
      </c>
      <c r="W185" s="596">
        <v>99.150995399032169</v>
      </c>
      <c r="X185" s="596">
        <v>104.29045098348803</v>
      </c>
      <c r="Y185" s="596">
        <v>109.65704646118816</v>
      </c>
      <c r="Z185" s="596">
        <v>102.88855464237932</v>
      </c>
      <c r="AA185" s="596">
        <v>119.32738891612721</v>
      </c>
      <c r="AB185" s="594">
        <v>518.14300000000003</v>
      </c>
      <c r="AC185" s="595">
        <v>2.7093513058129751E-2</v>
      </c>
      <c r="AD185" s="594">
        <v>520.35799999999995</v>
      </c>
      <c r="AE185" s="595">
        <v>4.2748816446423442E-3</v>
      </c>
      <c r="AF185" s="596">
        <v>143.33967663035196</v>
      </c>
      <c r="AG185" s="596">
        <v>132.65939265008546</v>
      </c>
      <c r="AH185" s="596">
        <v>134.25906689823856</v>
      </c>
      <c r="AI185" s="596">
        <v>139.73950932243062</v>
      </c>
      <c r="AJ185" s="596">
        <v>143.52554354299454</v>
      </c>
      <c r="AK185" s="596">
        <v>144.1390982546238</v>
      </c>
    </row>
    <row r="186" spans="1:37" x14ac:dyDescent="0.25">
      <c r="A186" s="592" t="s">
        <v>74</v>
      </c>
      <c r="B186" s="593">
        <v>60.602085452958526</v>
      </c>
      <c r="C186" s="594">
        <v>59.372999999999998</v>
      </c>
      <c r="D186" s="595">
        <v>-2.0281240220892865E-2</v>
      </c>
      <c r="E186" s="594">
        <v>66.965999999999994</v>
      </c>
      <c r="F186" s="595">
        <v>0.12788641301601733</v>
      </c>
      <c r="G186" s="594">
        <v>69.751999999999995</v>
      </c>
      <c r="H186" s="595">
        <v>4.16032016247051E-2</v>
      </c>
      <c r="I186" s="594">
        <v>69.866</v>
      </c>
      <c r="J186" s="595">
        <v>1.6343617387315679E-3</v>
      </c>
      <c r="K186" s="594">
        <v>82.533000000000001</v>
      </c>
      <c r="L186" s="595">
        <v>0.18130421091804313</v>
      </c>
      <c r="M186" s="594">
        <v>89.644999999999996</v>
      </c>
      <c r="N186" s="595">
        <v>8.6171591969272834E-2</v>
      </c>
      <c r="O186" s="594">
        <f>+[14]S2007!M32</f>
        <v>88.688000000000002</v>
      </c>
      <c r="P186" s="595">
        <f t="shared" si="10"/>
        <v>-1.0675442021306193E-2</v>
      </c>
      <c r="Q186" s="594">
        <f>+[15]S2008!M32</f>
        <v>90.835999999999999</v>
      </c>
      <c r="R186" s="595">
        <f t="shared" si="11"/>
        <v>2.4219736604726639E-2</v>
      </c>
      <c r="S186" s="594">
        <v>107.075</v>
      </c>
      <c r="T186" s="595">
        <v>0.17877273327755522</v>
      </c>
      <c r="U186" s="594">
        <v>111.17</v>
      </c>
      <c r="V186" s="595">
        <v>3.8244221340182107E-2</v>
      </c>
      <c r="W186" s="596">
        <v>112.78864130160173</v>
      </c>
      <c r="X186" s="596">
        <v>117.48100988664881</v>
      </c>
      <c r="Y186" s="596">
        <v>117.6730163542351</v>
      </c>
      <c r="Z186" s="596">
        <v>139.00762973068566</v>
      </c>
      <c r="AA186" s="596">
        <v>150.98613848045409</v>
      </c>
      <c r="AB186" s="594">
        <v>116.157</v>
      </c>
      <c r="AC186" s="595">
        <v>4.4859224610956143E-2</v>
      </c>
      <c r="AD186" s="594">
        <v>117.88</v>
      </c>
      <c r="AE186" s="595">
        <v>1.483337207400328E-2</v>
      </c>
      <c r="AF186" s="596">
        <v>149.37429471308508</v>
      </c>
      <c r="AG186" s="596">
        <v>152.99210078655281</v>
      </c>
      <c r="AH186" s="596">
        <v>180.34291681404005</v>
      </c>
      <c r="AI186" s="596">
        <v>187.23999124181029</v>
      </c>
      <c r="AJ186" s="596">
        <v>195.63943206508009</v>
      </c>
      <c r="AK186" s="596">
        <v>198.54142455324813</v>
      </c>
    </row>
    <row r="187" spans="1:37" x14ac:dyDescent="0.25">
      <c r="A187" s="598"/>
      <c r="B187" s="598"/>
      <c r="C187" s="599"/>
      <c r="D187" s="600"/>
      <c r="E187" s="599"/>
      <c r="F187" s="600"/>
      <c r="G187" s="599"/>
      <c r="H187" s="600"/>
      <c r="I187" s="599"/>
      <c r="J187" s="600"/>
      <c r="K187" s="599"/>
      <c r="L187" s="600"/>
      <c r="M187" s="599"/>
      <c r="N187" s="600"/>
      <c r="O187" s="599"/>
      <c r="P187" s="600"/>
      <c r="Q187" s="599"/>
      <c r="R187" s="600"/>
      <c r="S187" s="599"/>
      <c r="T187" s="600"/>
      <c r="U187" s="599"/>
      <c r="V187" s="600"/>
      <c r="W187" s="601"/>
      <c r="X187" s="601"/>
      <c r="Y187" s="601"/>
      <c r="Z187" s="601"/>
      <c r="AA187" s="601"/>
      <c r="AB187" s="599"/>
      <c r="AC187" s="600"/>
      <c r="AD187" s="599"/>
      <c r="AE187" s="600"/>
      <c r="AF187" s="601"/>
      <c r="AG187" s="601"/>
      <c r="AH187" s="601"/>
      <c r="AI187" s="601"/>
      <c r="AJ187" s="596"/>
      <c r="AK187" s="596"/>
    </row>
    <row r="188" spans="1:37" x14ac:dyDescent="0.25">
      <c r="A188" s="602" t="s">
        <v>286</v>
      </c>
      <c r="B188" s="603">
        <f>SUM(B166:B186)</f>
        <v>2272.871192834677</v>
      </c>
      <c r="C188" s="604">
        <f>SUM(C166:C186)</f>
        <v>2484.5429999999997</v>
      </c>
      <c r="D188" s="605">
        <f>(+C188-B188)/B188</f>
        <v>9.3129697728858124E-2</v>
      </c>
      <c r="E188" s="604">
        <f>SUM(E166:E186)</f>
        <v>2694.0029999999992</v>
      </c>
      <c r="F188" s="605">
        <f>(+E188-C188)/C188</f>
        <v>8.4305242453038484E-2</v>
      </c>
      <c r="G188" s="604">
        <f>SUM(G166:G186)</f>
        <v>2872.3490000000002</v>
      </c>
      <c r="H188" s="605">
        <f>(+G188-E188)/E188</f>
        <v>6.6201114104179157E-2</v>
      </c>
      <c r="I188" s="604">
        <f>SUM(I166:I186)</f>
        <v>3092.9889999999996</v>
      </c>
      <c r="J188" s="605">
        <f>(+I188-G188)/G188</f>
        <v>7.6815178099875536E-2</v>
      </c>
      <c r="K188" s="604">
        <f>SUM(K166:K186)</f>
        <v>3230.5669999999991</v>
      </c>
      <c r="L188" s="605">
        <f>(+K188-I188)/I188</f>
        <v>4.4480597894140439E-2</v>
      </c>
      <c r="M188" s="604">
        <f>SUM(M166:M186)</f>
        <v>3510.6809999999996</v>
      </c>
      <c r="N188" s="605">
        <f>(+M188-K188)/K188</f>
        <v>8.6707379850038888E-2</v>
      </c>
      <c r="O188" s="604">
        <f>SUM(O166:O186)</f>
        <v>3727.7299999999996</v>
      </c>
      <c r="P188" s="605">
        <f>(+O188-M188)/M188</f>
        <v>6.1825326767085929E-2</v>
      </c>
      <c r="Q188" s="604">
        <f>SUM(Q166:Q186)</f>
        <v>3905.5069999999996</v>
      </c>
      <c r="R188" s="605">
        <f>(+Q188-O188)/O188</f>
        <v>4.7690417492683233E-2</v>
      </c>
      <c r="S188" s="604">
        <v>4079.8849999999998</v>
      </c>
      <c r="T188" s="605">
        <v>4.4649260646569107E-2</v>
      </c>
      <c r="U188" s="604">
        <v>4504.4009999999998</v>
      </c>
      <c r="V188" s="605">
        <v>0.1040509720249468</v>
      </c>
      <c r="W188" s="606">
        <v>108.43052424530384</v>
      </c>
      <c r="X188" s="606">
        <v>115.60874575324317</v>
      </c>
      <c r="Y188" s="606">
        <v>124.48925214818178</v>
      </c>
      <c r="Z188" s="606">
        <v>130.02660851512732</v>
      </c>
      <c r="AA188" s="606">
        <v>141.30087505026074</v>
      </c>
      <c r="AB188" s="604">
        <v>4667.9370000000008</v>
      </c>
      <c r="AC188" s="605">
        <v>3.6305826235275451E-2</v>
      </c>
      <c r="AD188" s="604">
        <v>4700.4269999999997</v>
      </c>
      <c r="AE188" s="605">
        <v>6.9602481781564033E-3</v>
      </c>
      <c r="AF188" s="606">
        <v>150.0368478227183</v>
      </c>
      <c r="AG188" s="606">
        <v>157.19216773466991</v>
      </c>
      <c r="AH188" s="606">
        <v>164.21068180345441</v>
      </c>
      <c r="AI188" s="606">
        <v>181.2969628619831</v>
      </c>
      <c r="AJ188" s="606">
        <v>187.87909889263344</v>
      </c>
      <c r="AK188" s="606">
        <v>189.18678404841455</v>
      </c>
    </row>
    <row r="189" spans="1:37" x14ac:dyDescent="0.25">
      <c r="A189" s="429"/>
      <c r="B189" s="429"/>
      <c r="C189" s="429"/>
      <c r="D189" s="429"/>
      <c r="E189" s="429"/>
      <c r="F189" s="429"/>
      <c r="G189" s="429"/>
      <c r="H189" s="575"/>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row>
    <row r="190" spans="1:37" ht="30.75" x14ac:dyDescent="0.45">
      <c r="A190" s="429"/>
      <c r="B190" s="429"/>
      <c r="C190" s="429"/>
      <c r="D190" s="429"/>
      <c r="E190" s="429"/>
      <c r="F190" s="429"/>
      <c r="G190" s="429"/>
      <c r="H190" s="574"/>
      <c r="I190" s="429"/>
      <c r="J190" s="429"/>
      <c r="K190" s="429"/>
      <c r="L190" s="429"/>
      <c r="M190" s="429"/>
      <c r="N190" s="429"/>
      <c r="O190" s="429"/>
      <c r="P190" s="429"/>
      <c r="Q190" s="429"/>
      <c r="R190" s="429"/>
      <c r="S190" s="574"/>
      <c r="T190" s="429"/>
      <c r="U190" s="574" t="s">
        <v>292</v>
      </c>
      <c r="V190" s="429"/>
      <c r="W190" s="429"/>
      <c r="X190" s="429"/>
      <c r="Y190" s="429"/>
      <c r="Z190" s="429"/>
      <c r="AA190" s="429"/>
      <c r="AB190" s="429"/>
      <c r="AC190" s="429"/>
      <c r="AD190" s="429"/>
      <c r="AE190" s="429"/>
      <c r="AF190" s="429"/>
      <c r="AG190" s="429"/>
      <c r="AH190" s="429"/>
      <c r="AI190" s="429"/>
      <c r="AJ190" s="429"/>
    </row>
    <row r="191" spans="1:37" x14ac:dyDescent="0.25">
      <c r="A191" s="429"/>
      <c r="B191" s="429"/>
      <c r="C191" s="429"/>
      <c r="D191" s="429"/>
      <c r="E191" s="429"/>
      <c r="F191" s="429"/>
      <c r="G191" s="429"/>
      <c r="H191" s="576"/>
      <c r="I191" s="429"/>
      <c r="J191" s="429"/>
      <c r="K191" s="429"/>
      <c r="L191" s="429"/>
      <c r="M191" s="429"/>
      <c r="N191" s="429"/>
      <c r="O191" s="429"/>
      <c r="P191" s="429"/>
      <c r="Q191" s="429"/>
      <c r="R191" s="429"/>
      <c r="S191" s="429"/>
      <c r="T191" s="429"/>
      <c r="U191" s="429"/>
      <c r="V191" s="429"/>
      <c r="W191" s="577"/>
      <c r="X191" s="577"/>
      <c r="Y191" s="577"/>
      <c r="Z191" s="429"/>
      <c r="AA191" s="429"/>
      <c r="AB191" s="429"/>
      <c r="AC191" s="429"/>
      <c r="AD191" s="429"/>
      <c r="AE191" s="429"/>
      <c r="AF191" s="429"/>
      <c r="AG191" s="429"/>
      <c r="AH191" s="429"/>
      <c r="AI191" s="429"/>
      <c r="AJ191" s="429"/>
    </row>
    <row r="192" spans="1:37" x14ac:dyDescent="0.25">
      <c r="A192" s="429"/>
      <c r="B192" s="429"/>
      <c r="C192" s="429"/>
      <c r="D192" s="429"/>
      <c r="E192" s="576"/>
      <c r="F192" s="576"/>
      <c r="G192" s="429"/>
      <c r="H192" s="429"/>
      <c r="I192" s="429"/>
      <c r="J192" s="429"/>
      <c r="K192" s="429"/>
      <c r="L192" s="429"/>
      <c r="M192" s="429"/>
      <c r="N192" s="429"/>
      <c r="O192" s="429"/>
      <c r="P192" s="429"/>
      <c r="Q192" s="429"/>
      <c r="R192" s="429"/>
      <c r="S192" s="429"/>
      <c r="T192" s="429"/>
      <c r="U192" s="429"/>
      <c r="V192" s="429"/>
      <c r="W192" s="578" t="s">
        <v>283</v>
      </c>
      <c r="X192" s="579"/>
      <c r="Y192" s="579"/>
      <c r="Z192" s="579"/>
      <c r="AA192" s="579"/>
      <c r="AB192" s="580"/>
      <c r="AC192" s="580"/>
      <c r="AD192" s="580"/>
      <c r="AE192" s="580"/>
      <c r="AF192" s="581"/>
      <c r="AG192" s="581"/>
      <c r="AH192" s="813" t="s">
        <v>283</v>
      </c>
      <c r="AI192" s="813"/>
      <c r="AJ192" s="813"/>
      <c r="AK192" s="813"/>
    </row>
    <row r="193" spans="1:37" x14ac:dyDescent="0.25">
      <c r="A193" s="582"/>
      <c r="B193" s="583">
        <v>2000</v>
      </c>
      <c r="C193" s="808">
        <v>2001</v>
      </c>
      <c r="D193" s="809"/>
      <c r="E193" s="808">
        <v>2002</v>
      </c>
      <c r="F193" s="809"/>
      <c r="G193" s="808">
        <v>2003</v>
      </c>
      <c r="H193" s="809"/>
      <c r="I193" s="808">
        <v>2004</v>
      </c>
      <c r="J193" s="809"/>
      <c r="K193" s="808">
        <v>2005</v>
      </c>
      <c r="L193" s="809"/>
      <c r="M193" s="808">
        <v>2006</v>
      </c>
      <c r="N193" s="809"/>
      <c r="O193" s="808">
        <v>2007</v>
      </c>
      <c r="P193" s="809"/>
      <c r="Q193" s="808">
        <v>2008</v>
      </c>
      <c r="R193" s="809"/>
      <c r="S193" s="808">
        <f>+S162</f>
        <v>2009</v>
      </c>
      <c r="T193" s="809"/>
      <c r="U193" s="808">
        <f>+U162</f>
        <v>2010</v>
      </c>
      <c r="V193" s="809"/>
      <c r="W193" s="584" t="s">
        <v>4</v>
      </c>
      <c r="X193" s="584" t="s">
        <v>5</v>
      </c>
      <c r="Y193" s="584" t="s">
        <v>6</v>
      </c>
      <c r="Z193" s="584" t="s">
        <v>7</v>
      </c>
      <c r="AA193" s="584" t="s">
        <v>8</v>
      </c>
      <c r="AB193" s="808">
        <f>+AB162</f>
        <v>2011</v>
      </c>
      <c r="AC193" s="809"/>
      <c r="AD193" s="808">
        <v>2012</v>
      </c>
      <c r="AE193" s="809"/>
      <c r="AF193" s="584" t="s">
        <v>9</v>
      </c>
      <c r="AG193" s="584" t="s">
        <v>10</v>
      </c>
      <c r="AH193" s="584" t="s">
        <v>11</v>
      </c>
      <c r="AI193" s="584" t="s">
        <v>12</v>
      </c>
      <c r="AJ193" s="584" t="s">
        <v>13</v>
      </c>
      <c r="AK193" s="584" t="s">
        <v>14</v>
      </c>
    </row>
    <row r="194" spans="1:37" x14ac:dyDescent="0.25">
      <c r="A194" s="585"/>
      <c r="B194" s="582"/>
      <c r="C194" s="586"/>
      <c r="D194" s="587"/>
      <c r="E194" s="586"/>
      <c r="F194" s="587" t="s">
        <v>284</v>
      </c>
      <c r="G194" s="586"/>
      <c r="H194" s="587" t="s">
        <v>284</v>
      </c>
      <c r="I194" s="586"/>
      <c r="J194" s="587" t="s">
        <v>284</v>
      </c>
      <c r="K194" s="586"/>
      <c r="L194" s="587" t="s">
        <v>284</v>
      </c>
      <c r="M194" s="586"/>
      <c r="N194" s="587" t="s">
        <v>284</v>
      </c>
      <c r="O194" s="586"/>
      <c r="P194" s="587" t="s">
        <v>284</v>
      </c>
      <c r="Q194" s="586"/>
      <c r="R194" s="587" t="s">
        <v>284</v>
      </c>
      <c r="S194" s="586"/>
      <c r="T194" s="587" t="s">
        <v>284</v>
      </c>
      <c r="U194" s="586"/>
      <c r="V194" s="587" t="s">
        <v>284</v>
      </c>
      <c r="W194" s="588"/>
      <c r="X194" s="588"/>
      <c r="Y194" s="588"/>
      <c r="Z194" s="588"/>
      <c r="AA194" s="588"/>
      <c r="AB194" s="586"/>
      <c r="AC194" s="587" t="s">
        <v>284</v>
      </c>
      <c r="AD194" s="586"/>
      <c r="AE194" s="587" t="s">
        <v>284</v>
      </c>
      <c r="AF194" s="588"/>
      <c r="AG194" s="588"/>
      <c r="AH194" s="588"/>
      <c r="AI194" s="588"/>
      <c r="AJ194" s="588"/>
      <c r="AK194" s="588"/>
    </row>
    <row r="195" spans="1:37" x14ac:dyDescent="0.25">
      <c r="A195" s="585"/>
      <c r="B195" s="589"/>
      <c r="C195" s="590"/>
      <c r="D195" s="591"/>
      <c r="E195" s="590"/>
      <c r="F195" s="591" t="s">
        <v>17</v>
      </c>
      <c r="G195" s="590"/>
      <c r="H195" s="591" t="s">
        <v>17</v>
      </c>
      <c r="I195" s="590"/>
      <c r="J195" s="591" t="s">
        <v>17</v>
      </c>
      <c r="K195" s="590"/>
      <c r="L195" s="591" t="s">
        <v>17</v>
      </c>
      <c r="M195" s="590"/>
      <c r="N195" s="591" t="s">
        <v>17</v>
      </c>
      <c r="O195" s="590"/>
      <c r="P195" s="591" t="s">
        <v>17</v>
      </c>
      <c r="Q195" s="590"/>
      <c r="R195" s="591" t="s">
        <v>17</v>
      </c>
      <c r="S195" s="590"/>
      <c r="T195" s="591" t="s">
        <v>17</v>
      </c>
      <c r="U195" s="590"/>
      <c r="V195" s="591" t="s">
        <v>17</v>
      </c>
      <c r="W195" s="588"/>
      <c r="X195" s="588"/>
      <c r="Y195" s="588"/>
      <c r="Z195" s="588"/>
      <c r="AA195" s="588"/>
      <c r="AB195" s="590"/>
      <c r="AC195" s="591" t="s">
        <v>17</v>
      </c>
      <c r="AD195" s="590"/>
      <c r="AE195" s="591" t="s">
        <v>17</v>
      </c>
      <c r="AF195" s="588"/>
      <c r="AG195" s="588"/>
      <c r="AH195" s="588"/>
      <c r="AI195" s="588"/>
      <c r="AJ195" s="588"/>
      <c r="AK195" s="588"/>
    </row>
    <row r="196" spans="1:37" x14ac:dyDescent="0.25">
      <c r="A196" s="585"/>
      <c r="B196" s="589"/>
      <c r="C196" s="590"/>
      <c r="D196" s="591"/>
      <c r="E196" s="590"/>
      <c r="F196" s="591" t="s">
        <v>285</v>
      </c>
      <c r="G196" s="590"/>
      <c r="H196" s="591" t="s">
        <v>285</v>
      </c>
      <c r="I196" s="590"/>
      <c r="J196" s="591" t="s">
        <v>285</v>
      </c>
      <c r="K196" s="590"/>
      <c r="L196" s="591" t="s">
        <v>285</v>
      </c>
      <c r="M196" s="590"/>
      <c r="N196" s="591" t="s">
        <v>285</v>
      </c>
      <c r="O196" s="590"/>
      <c r="P196" s="591" t="s">
        <v>285</v>
      </c>
      <c r="Q196" s="590"/>
      <c r="R196" s="591" t="s">
        <v>285</v>
      </c>
      <c r="S196" s="590"/>
      <c r="T196" s="591" t="s">
        <v>285</v>
      </c>
      <c r="U196" s="590"/>
      <c r="V196" s="591" t="s">
        <v>285</v>
      </c>
      <c r="W196" s="588"/>
      <c r="X196" s="588"/>
      <c r="Y196" s="588"/>
      <c r="Z196" s="588"/>
      <c r="AA196" s="588"/>
      <c r="AB196" s="590"/>
      <c r="AC196" s="591" t="s">
        <v>285</v>
      </c>
      <c r="AD196" s="590"/>
      <c r="AE196" s="591" t="s">
        <v>285</v>
      </c>
      <c r="AF196" s="588"/>
      <c r="AG196" s="588"/>
      <c r="AH196" s="588"/>
      <c r="AI196" s="588"/>
      <c r="AJ196" s="588"/>
      <c r="AK196" s="588"/>
    </row>
    <row r="197" spans="1:37" x14ac:dyDescent="0.25">
      <c r="A197" s="592" t="s">
        <v>54</v>
      </c>
      <c r="B197" s="593"/>
      <c r="C197" s="594">
        <v>65.010999999999996</v>
      </c>
      <c r="D197" s="595"/>
      <c r="E197" s="594">
        <v>74.707999999999998</v>
      </c>
      <c r="F197" s="595">
        <v>0.14915937302917973</v>
      </c>
      <c r="G197" s="594">
        <v>80.617000000000004</v>
      </c>
      <c r="H197" s="595">
        <v>7.9094608341810868E-2</v>
      </c>
      <c r="I197" s="594">
        <v>87.623999999999995</v>
      </c>
      <c r="J197" s="595">
        <v>8.6917151469292964E-2</v>
      </c>
      <c r="K197" s="594">
        <v>102.242</v>
      </c>
      <c r="L197" s="595">
        <v>0.16682644024468193</v>
      </c>
      <c r="M197" s="594">
        <v>112.887</v>
      </c>
      <c r="N197" s="595">
        <v>0.10411572543573087</v>
      </c>
      <c r="O197" s="594">
        <f>+[14]S2007!N12</f>
        <v>135.572</v>
      </c>
      <c r="P197" s="595">
        <f t="shared" ref="P197:P217" si="12">(+O197-M197)/M197</f>
        <v>0.20095316555493548</v>
      </c>
      <c r="Q197" s="594">
        <f>+[15]S2008!N12</f>
        <v>150.73500000000001</v>
      </c>
      <c r="R197" s="595">
        <f t="shared" ref="R197:R217" si="13">(+Q197-O197)/O197</f>
        <v>0.11184462868438919</v>
      </c>
      <c r="S197" s="594">
        <v>165.20099999999999</v>
      </c>
      <c r="T197" s="595">
        <v>9.596974823365495E-2</v>
      </c>
      <c r="U197" s="594">
        <v>175.44399999999999</v>
      </c>
      <c r="V197" s="595">
        <v>6.2003256638882301E-2</v>
      </c>
      <c r="W197" s="596">
        <v>114.91593730291797</v>
      </c>
      <c r="X197" s="596">
        <v>124.00516835612436</v>
      </c>
      <c r="Y197" s="596">
        <v>134.7833443571088</v>
      </c>
      <c r="Z197" s="596">
        <v>157.26876990047839</v>
      </c>
      <c r="AA197" s="596">
        <v>173.64292196705173</v>
      </c>
      <c r="AB197" s="594">
        <v>177.69499999999999</v>
      </c>
      <c r="AC197" s="595">
        <v>1.2830304826611369E-2</v>
      </c>
      <c r="AD197" s="594">
        <v>173.61600000000001</v>
      </c>
      <c r="AE197" s="595">
        <v>-2.2955063451419452E-2</v>
      </c>
      <c r="AF197" s="596">
        <v>208.53701681253943</v>
      </c>
      <c r="AG197" s="596">
        <v>231.86076202488812</v>
      </c>
      <c r="AH197" s="596">
        <v>254.11238098168002</v>
      </c>
      <c r="AI197" s="596">
        <v>269.86817615480459</v>
      </c>
      <c r="AJ197" s="596">
        <v>273.33066711787239</v>
      </c>
      <c r="AK197" s="596">
        <v>267.0563443109628</v>
      </c>
    </row>
    <row r="198" spans="1:37" x14ac:dyDescent="0.25">
      <c r="A198" s="592" t="s">
        <v>55</v>
      </c>
      <c r="B198" s="593"/>
      <c r="C198" s="594">
        <v>1.889</v>
      </c>
      <c r="D198" s="595"/>
      <c r="E198" s="594">
        <v>1.034</v>
      </c>
      <c r="F198" s="595">
        <v>-0.45262043409211222</v>
      </c>
      <c r="G198" s="594">
        <v>1.0309999999999999</v>
      </c>
      <c r="H198" s="595">
        <v>-2.9013539651838623E-3</v>
      </c>
      <c r="I198" s="594">
        <v>1.0349999999999999</v>
      </c>
      <c r="J198" s="595">
        <v>3.8797284190106732E-3</v>
      </c>
      <c r="K198" s="594">
        <v>1.04</v>
      </c>
      <c r="L198" s="595">
        <v>4.8309178743962469E-3</v>
      </c>
      <c r="M198" s="594">
        <v>1.046</v>
      </c>
      <c r="N198" s="595">
        <v>5.7692307692307739E-3</v>
      </c>
      <c r="O198" s="594">
        <f>+[14]S2007!N13</f>
        <v>1.0569999999999999</v>
      </c>
      <c r="P198" s="595">
        <f t="shared" si="12"/>
        <v>1.0516252390057265E-2</v>
      </c>
      <c r="Q198" s="594">
        <f>+[15]S2008!N13</f>
        <v>4.585</v>
      </c>
      <c r="R198" s="595">
        <f t="shared" si="13"/>
        <v>3.3377483443708611</v>
      </c>
      <c r="S198" s="594">
        <v>4.569</v>
      </c>
      <c r="T198" s="595">
        <v>-3.4896401308615078E-3</v>
      </c>
      <c r="U198" s="594">
        <v>4.601</v>
      </c>
      <c r="V198" s="595">
        <v>7.0037207266360315E-3</v>
      </c>
      <c r="W198" s="596">
        <v>54.737956590788777</v>
      </c>
      <c r="X198" s="596">
        <v>54.579142403388033</v>
      </c>
      <c r="Y198" s="596">
        <v>54.790894653255684</v>
      </c>
      <c r="Z198" s="596">
        <v>55.055584965590256</v>
      </c>
      <c r="AA198" s="596">
        <v>55.373213340391743</v>
      </c>
      <c r="AB198" s="594">
        <v>5.2549999999999999</v>
      </c>
      <c r="AC198" s="595">
        <v>0.14214301238861116</v>
      </c>
      <c r="AD198" s="594">
        <v>5.4749999999999996</v>
      </c>
      <c r="AE198" s="595">
        <v>4.1864890580399571E-2</v>
      </c>
      <c r="AF198" s="596">
        <v>55.955532027527788</v>
      </c>
      <c r="AG198" s="596">
        <v>242.72101641079934</v>
      </c>
      <c r="AH198" s="596">
        <v>241.87400741132873</v>
      </c>
      <c r="AI198" s="596">
        <v>243.56802541026997</v>
      </c>
      <c r="AJ198" s="596">
        <v>0.3707634053274802</v>
      </c>
      <c r="AK198" s="596">
        <v>289.83589200635254</v>
      </c>
    </row>
    <row r="199" spans="1:37" x14ac:dyDescent="0.25">
      <c r="A199" s="592" t="s">
        <v>56</v>
      </c>
      <c r="B199" s="593"/>
      <c r="C199" s="594">
        <v>247.297</v>
      </c>
      <c r="D199" s="595"/>
      <c r="E199" s="594">
        <v>243.84399999999999</v>
      </c>
      <c r="F199" s="595">
        <v>-1.3962967605753418E-2</v>
      </c>
      <c r="G199" s="594">
        <v>254.71100000000001</v>
      </c>
      <c r="H199" s="595">
        <v>4.4565377864536418E-2</v>
      </c>
      <c r="I199" s="594">
        <v>253.36799999999999</v>
      </c>
      <c r="J199" s="595">
        <v>-5.2726423279717705E-3</v>
      </c>
      <c r="K199" s="594">
        <v>249.30199999999999</v>
      </c>
      <c r="L199" s="595">
        <v>-1.604780398471789E-2</v>
      </c>
      <c r="M199" s="594">
        <v>254.571</v>
      </c>
      <c r="N199" s="595">
        <v>2.1135008944974391E-2</v>
      </c>
      <c r="O199" s="594">
        <f>+[14]S2007!N14</f>
        <v>270.70499999999998</v>
      </c>
      <c r="P199" s="595">
        <f t="shared" si="12"/>
        <v>6.3377211072745854E-2</v>
      </c>
      <c r="Q199" s="594">
        <f>+[15]S2008!N14</f>
        <v>262.78399999999999</v>
      </c>
      <c r="R199" s="595">
        <f t="shared" si="13"/>
        <v>-2.9260634269777038E-2</v>
      </c>
      <c r="S199" s="594">
        <v>252.417</v>
      </c>
      <c r="T199" s="595">
        <v>-3.9450651485630747E-2</v>
      </c>
      <c r="U199" s="594">
        <v>243.626</v>
      </c>
      <c r="V199" s="595">
        <v>-3.482728976257541E-2</v>
      </c>
      <c r="W199" s="596">
        <v>98.603703239424661</v>
      </c>
      <c r="X199" s="596">
        <v>102.99801453313223</v>
      </c>
      <c r="Y199" s="596">
        <v>102.45494284200778</v>
      </c>
      <c r="Z199" s="596">
        <v>100.81076600201376</v>
      </c>
      <c r="AA199" s="596">
        <v>102.94140244321605</v>
      </c>
      <c r="AB199" s="594">
        <v>242.97900000000001</v>
      </c>
      <c r="AC199" s="595">
        <v>-2.6557099816932155E-3</v>
      </c>
      <c r="AD199" s="594">
        <v>241.607</v>
      </c>
      <c r="AE199" s="595">
        <v>-5.6465785109001765E-3</v>
      </c>
      <c r="AF199" s="596">
        <v>109.46554143398423</v>
      </c>
      <c r="AG199" s="596">
        <v>106.2625102609413</v>
      </c>
      <c r="AH199" s="596">
        <v>102.07038500264864</v>
      </c>
      <c r="AI199" s="596">
        <v>98.515550127983758</v>
      </c>
      <c r="AJ199" s="596">
        <v>-1.4083183282693312E-2</v>
      </c>
      <c r="AK199" s="596">
        <v>97.699122916978368</v>
      </c>
    </row>
    <row r="200" spans="1:37" x14ac:dyDescent="0.25">
      <c r="A200" s="592" t="s">
        <v>57</v>
      </c>
      <c r="B200" s="593"/>
      <c r="C200" s="594">
        <v>53.494999999999997</v>
      </c>
      <c r="D200" s="595"/>
      <c r="E200" s="594">
        <v>6.8559999999999999</v>
      </c>
      <c r="F200" s="595">
        <v>-0.87183848957846521</v>
      </c>
      <c r="G200" s="594">
        <v>5.5510000000000002</v>
      </c>
      <c r="H200" s="595">
        <v>-0.19034422403733953</v>
      </c>
      <c r="I200" s="594">
        <v>5.2450000000000001</v>
      </c>
      <c r="J200" s="595">
        <v>-5.5125202666186278E-2</v>
      </c>
      <c r="K200" s="594">
        <v>5.4169999999999998</v>
      </c>
      <c r="L200" s="595">
        <v>3.2793136320304998E-2</v>
      </c>
      <c r="M200" s="594">
        <v>5.4880000000000004</v>
      </c>
      <c r="N200" s="595">
        <v>1.3106885730109031E-2</v>
      </c>
      <c r="O200" s="594">
        <f>+[14]S2007!N15</f>
        <v>5.6369999999999996</v>
      </c>
      <c r="P200" s="595">
        <f t="shared" si="12"/>
        <v>2.7150145772594593E-2</v>
      </c>
      <c r="Q200" s="594">
        <f>+[15]S2008!N15</f>
        <v>5.5679999999999996</v>
      </c>
      <c r="R200" s="595">
        <f t="shared" si="13"/>
        <v>-1.2240553485896746E-2</v>
      </c>
      <c r="S200" s="594">
        <v>5.327</v>
      </c>
      <c r="T200" s="595">
        <v>-4.3283045977011436E-2</v>
      </c>
      <c r="U200" s="594">
        <v>6.1139999999999999</v>
      </c>
      <c r="V200" s="595">
        <v>0.14773793880232775</v>
      </c>
      <c r="W200" s="596">
        <v>12.816151042153479</v>
      </c>
      <c r="X200" s="596">
        <v>10.376670716889436</v>
      </c>
      <c r="Y200" s="596">
        <v>9.8046546406206119</v>
      </c>
      <c r="Z200" s="596">
        <v>10.126180016824009</v>
      </c>
      <c r="AA200" s="596">
        <v>10.258902701187026</v>
      </c>
      <c r="AB200" s="594">
        <v>6.1429999999999998</v>
      </c>
      <c r="AC200" s="595">
        <v>4.7432122996401566E-3</v>
      </c>
      <c r="AD200" s="594">
        <v>6.085</v>
      </c>
      <c r="AE200" s="595">
        <v>-9.4416408920722505E-3</v>
      </c>
      <c r="AF200" s="596">
        <v>10.53743340499112</v>
      </c>
      <c r="AG200" s="596">
        <v>10.408449387793254</v>
      </c>
      <c r="AH200" s="596">
        <v>9.9579399943919924</v>
      </c>
      <c r="AI200" s="596">
        <v>11.429105523880736</v>
      </c>
      <c r="AJ200" s="596">
        <v>0.27617149042401934</v>
      </c>
      <c r="AK200" s="596">
        <v>11.374894849985978</v>
      </c>
    </row>
    <row r="201" spans="1:37" x14ac:dyDescent="0.25">
      <c r="A201" s="592" t="s">
        <v>58</v>
      </c>
      <c r="B201" s="593"/>
      <c r="C201" s="594">
        <v>3.1280000000000001</v>
      </c>
      <c r="D201" s="595"/>
      <c r="E201" s="594">
        <v>3.7309999999999999</v>
      </c>
      <c r="F201" s="595">
        <v>0.19277493606138099</v>
      </c>
      <c r="G201" s="594">
        <v>1.952</v>
      </c>
      <c r="H201" s="595">
        <v>-0.47681586705976947</v>
      </c>
      <c r="I201" s="594">
        <v>1.873</v>
      </c>
      <c r="J201" s="595">
        <v>-4.0471311475409819E-2</v>
      </c>
      <c r="K201" s="594">
        <v>1.9470000000000001</v>
      </c>
      <c r="L201" s="595">
        <v>3.950880939668984E-2</v>
      </c>
      <c r="M201" s="594">
        <v>1.7549999999999999</v>
      </c>
      <c r="N201" s="595">
        <v>-9.8613251155624124E-2</v>
      </c>
      <c r="O201" s="594">
        <f>+[14]S2007!N16</f>
        <v>0.95099999999999996</v>
      </c>
      <c r="P201" s="595">
        <f t="shared" si="12"/>
        <v>-0.4581196581196581</v>
      </c>
      <c r="Q201" s="594">
        <f>+[15]S2008!N16</f>
        <v>2.9089999999999998</v>
      </c>
      <c r="R201" s="595">
        <f t="shared" si="13"/>
        <v>2.0588853838065191</v>
      </c>
      <c r="S201" s="594">
        <v>3.1869999999999998</v>
      </c>
      <c r="T201" s="595">
        <v>9.5565486421450685E-2</v>
      </c>
      <c r="U201" s="594">
        <v>2.9729999999999999</v>
      </c>
      <c r="V201" s="595">
        <v>-6.7147787888296201E-2</v>
      </c>
      <c r="W201" s="596">
        <v>119.27749360613809</v>
      </c>
      <c r="X201" s="596">
        <v>62.404092071611252</v>
      </c>
      <c r="Y201" s="596">
        <v>59.87851662404092</v>
      </c>
      <c r="Z201" s="596">
        <v>62.244245524296673</v>
      </c>
      <c r="AA201" s="596">
        <v>56.106138107416875</v>
      </c>
      <c r="AB201" s="594">
        <v>12.311999999999999</v>
      </c>
      <c r="AC201" s="595">
        <v>3.1412714429868815</v>
      </c>
      <c r="AD201" s="594">
        <v>1.1499999999999999</v>
      </c>
      <c r="AE201" s="595">
        <v>-0.90659519168291092</v>
      </c>
      <c r="AF201" s="596">
        <v>30.402813299232733</v>
      </c>
      <c r="AG201" s="596">
        <v>92.998721227621473</v>
      </c>
      <c r="AH201" s="596">
        <v>101.88618925831202</v>
      </c>
      <c r="AI201" s="596">
        <v>95.044757033248075</v>
      </c>
      <c r="AJ201" s="596">
        <v>-2.1466684107511469</v>
      </c>
      <c r="AK201" s="596">
        <v>36.764705882352935</v>
      </c>
    </row>
    <row r="202" spans="1:37" x14ac:dyDescent="0.25">
      <c r="A202" s="592" t="s">
        <v>59</v>
      </c>
      <c r="B202" s="593"/>
      <c r="C202" s="594">
        <v>62.573</v>
      </c>
      <c r="D202" s="595"/>
      <c r="E202" s="594">
        <v>69.5</v>
      </c>
      <c r="F202" s="595">
        <v>0.11070269924727917</v>
      </c>
      <c r="G202" s="594">
        <v>83.372</v>
      </c>
      <c r="H202" s="595">
        <v>0.19959712230215826</v>
      </c>
      <c r="I202" s="594">
        <v>96.254000000000005</v>
      </c>
      <c r="J202" s="595">
        <v>0.15451230628988155</v>
      </c>
      <c r="K202" s="594">
        <v>108.63500000000001</v>
      </c>
      <c r="L202" s="595">
        <v>0.12862842063706442</v>
      </c>
      <c r="M202" s="594">
        <v>128.23500000000001</v>
      </c>
      <c r="N202" s="595">
        <v>0.18042067473650303</v>
      </c>
      <c r="O202" s="594">
        <f>+[14]S2007!N17</f>
        <v>33.676000000000002</v>
      </c>
      <c r="P202" s="595">
        <f t="shared" si="12"/>
        <v>-0.73738838850547828</v>
      </c>
      <c r="Q202" s="594">
        <f>+[15]S2008!N17</f>
        <v>32.725000000000001</v>
      </c>
      <c r="R202" s="595">
        <f t="shared" si="13"/>
        <v>-2.8239695925881946E-2</v>
      </c>
      <c r="S202" s="594">
        <v>33.665999999999997</v>
      </c>
      <c r="T202" s="595">
        <v>2.8754774637127438E-2</v>
      </c>
      <c r="U202" s="594">
        <v>33.53</v>
      </c>
      <c r="V202" s="595">
        <v>-4.0396839541375776E-3</v>
      </c>
      <c r="W202" s="596">
        <v>111.07026992472791</v>
      </c>
      <c r="X202" s="596">
        <v>133.23957617502757</v>
      </c>
      <c r="Y202" s="596">
        <v>153.82673037891743</v>
      </c>
      <c r="Z202" s="596">
        <v>173.61321975932111</v>
      </c>
      <c r="AA202" s="596">
        <v>204.93663401147461</v>
      </c>
      <c r="AB202" s="594">
        <v>32.058</v>
      </c>
      <c r="AC202" s="595">
        <v>-4.3900984193259808E-2</v>
      </c>
      <c r="AD202" s="594">
        <v>31.609000000000002</v>
      </c>
      <c r="AE202" s="595">
        <v>-1.4005864370827814E-2</v>
      </c>
      <c r="AF202" s="596">
        <v>53.818739712016367</v>
      </c>
      <c r="AG202" s="596">
        <v>52.298914867434839</v>
      </c>
      <c r="AH202" s="596">
        <v>53.802758378214236</v>
      </c>
      <c r="AI202" s="596">
        <v>53.585412238505427</v>
      </c>
      <c r="AJ202" s="596">
        <v>-6.4559537726154304E-3</v>
      </c>
      <c r="AK202" s="596">
        <v>50.515398015118343</v>
      </c>
    </row>
    <row r="203" spans="1:37" x14ac:dyDescent="0.25">
      <c r="A203" s="592" t="s">
        <v>60</v>
      </c>
      <c r="B203" s="593"/>
      <c r="C203" s="594">
        <v>10.336</v>
      </c>
      <c r="D203" s="595"/>
      <c r="E203" s="594">
        <v>10.443</v>
      </c>
      <c r="F203" s="595">
        <v>1.0352167182662473E-2</v>
      </c>
      <c r="G203" s="594">
        <v>11.028</v>
      </c>
      <c r="H203" s="595">
        <v>5.6018385521401981E-2</v>
      </c>
      <c r="I203" s="594">
        <v>12.186</v>
      </c>
      <c r="J203" s="595">
        <v>0.10500544069640909</v>
      </c>
      <c r="K203" s="594">
        <v>12.301</v>
      </c>
      <c r="L203" s="595">
        <v>9.4370589200722318E-3</v>
      </c>
      <c r="M203" s="594">
        <v>13.951000000000001</v>
      </c>
      <c r="N203" s="595">
        <v>0.13413543614340301</v>
      </c>
      <c r="O203" s="594">
        <f>+[14]S2007!N18</f>
        <v>7.5270000000000001</v>
      </c>
      <c r="P203" s="595">
        <f t="shared" si="12"/>
        <v>-0.46046878359974197</v>
      </c>
      <c r="Q203" s="594">
        <f>+[15]S2008!N18</f>
        <v>54.058</v>
      </c>
      <c r="R203" s="595">
        <f t="shared" si="13"/>
        <v>6.1818785704796069</v>
      </c>
      <c r="S203" s="594">
        <v>57.554000000000002</v>
      </c>
      <c r="T203" s="595">
        <v>6.4671278996633288E-2</v>
      </c>
      <c r="U203" s="594">
        <v>59.85</v>
      </c>
      <c r="V203" s="595">
        <v>3.9892970080272427E-2</v>
      </c>
      <c r="W203" s="596">
        <v>101.03521671826624</v>
      </c>
      <c r="X203" s="596">
        <v>106.69504643962848</v>
      </c>
      <c r="Y203" s="596">
        <v>117.8986068111455</v>
      </c>
      <c r="Z203" s="596">
        <v>119.01122291021672</v>
      </c>
      <c r="AA203" s="596">
        <v>134.9748452012384</v>
      </c>
      <c r="AB203" s="594">
        <v>62.643999999999998</v>
      </c>
      <c r="AC203" s="595">
        <v>4.6683375104427681E-2</v>
      </c>
      <c r="AD203" s="594">
        <v>62.436999999999998</v>
      </c>
      <c r="AE203" s="595">
        <v>-3.3043866930592036E-3</v>
      </c>
      <c r="AF203" s="596">
        <v>72.823142414860683</v>
      </c>
      <c r="AG203" s="596">
        <v>523.00696594427245</v>
      </c>
      <c r="AH203" s="596">
        <v>556.83049535603709</v>
      </c>
      <c r="AI203" s="596">
        <v>579.0441176470589</v>
      </c>
      <c r="AJ203" s="596">
        <v>0.3859613978354588</v>
      </c>
      <c r="AK203" s="596">
        <v>604.07314241486074</v>
      </c>
    </row>
    <row r="204" spans="1:37" x14ac:dyDescent="0.25">
      <c r="A204" s="592" t="s">
        <v>61</v>
      </c>
      <c r="B204" s="593"/>
      <c r="C204" s="594">
        <v>123.911</v>
      </c>
      <c r="D204" s="595"/>
      <c r="E204" s="594">
        <v>124.82299999999999</v>
      </c>
      <c r="F204" s="595">
        <v>7.3601213774401944E-3</v>
      </c>
      <c r="G204" s="594">
        <v>130.44</v>
      </c>
      <c r="H204" s="595">
        <v>4.4999719602957823E-2</v>
      </c>
      <c r="I204" s="594">
        <v>144.352</v>
      </c>
      <c r="J204" s="595">
        <v>0.10665440049064709</v>
      </c>
      <c r="K204" s="594">
        <v>156.50399999999999</v>
      </c>
      <c r="L204" s="595">
        <v>8.4183107958323997E-2</v>
      </c>
      <c r="M204" s="594">
        <v>172.107</v>
      </c>
      <c r="N204" s="595">
        <v>9.9697132341665454E-2</v>
      </c>
      <c r="O204" s="594">
        <f>+[14]S2007!N19</f>
        <v>185.286</v>
      </c>
      <c r="P204" s="595">
        <f t="shared" si="12"/>
        <v>7.65744565880528E-2</v>
      </c>
      <c r="Q204" s="594">
        <f>+[15]S2008!N19</f>
        <v>91.340999999999994</v>
      </c>
      <c r="R204" s="595">
        <f t="shared" si="13"/>
        <v>-0.50702697451507406</v>
      </c>
      <c r="S204" s="594">
        <v>96.644999999999996</v>
      </c>
      <c r="T204" s="595">
        <v>5.8068118369625936E-2</v>
      </c>
      <c r="U204" s="594">
        <v>97.418999999999997</v>
      </c>
      <c r="V204" s="595">
        <v>8.0086916032904021E-3</v>
      </c>
      <c r="W204" s="596">
        <v>100.73601213774401</v>
      </c>
      <c r="X204" s="596">
        <v>105.26910443786265</v>
      </c>
      <c r="Y204" s="596">
        <v>116.49651766187021</v>
      </c>
      <c r="Z204" s="596">
        <v>126.30355658496823</v>
      </c>
      <c r="AA204" s="596">
        <v>138.89565898104286</v>
      </c>
      <c r="AB204" s="594">
        <v>95.691000000000003</v>
      </c>
      <c r="AC204" s="595">
        <v>-1.7737812952298777E-2</v>
      </c>
      <c r="AD204" s="594">
        <v>91.617000000000004</v>
      </c>
      <c r="AE204" s="595">
        <v>-4.2574536790293736E-2</v>
      </c>
      <c r="AF204" s="596">
        <v>149.53151858995568</v>
      </c>
      <c r="AG204" s="596">
        <v>73.715005124645913</v>
      </c>
      <c r="AH204" s="596">
        <v>77.995496767841431</v>
      </c>
      <c r="AI204" s="596">
        <v>78.620138647900504</v>
      </c>
      <c r="AJ204" s="596">
        <v>6.4632612143356027E-3</v>
      </c>
      <c r="AK204" s="596">
        <v>73.93774564001582</v>
      </c>
    </row>
    <row r="205" spans="1:37" x14ac:dyDescent="0.25">
      <c r="A205" s="592" t="s">
        <v>62</v>
      </c>
      <c r="B205" s="593"/>
      <c r="C205" s="594">
        <v>20.571999999999999</v>
      </c>
      <c r="D205" s="595"/>
      <c r="E205" s="594">
        <v>18.189</v>
      </c>
      <c r="F205" s="595">
        <v>-0.11583706008166436</v>
      </c>
      <c r="G205" s="594">
        <v>20.04</v>
      </c>
      <c r="H205" s="595">
        <v>0.10176480290285332</v>
      </c>
      <c r="I205" s="594">
        <v>18.827000000000002</v>
      </c>
      <c r="J205" s="595">
        <v>-6.0528942115768335E-2</v>
      </c>
      <c r="K205" s="594">
        <v>9.09</v>
      </c>
      <c r="L205" s="595">
        <v>-0.51718276942688701</v>
      </c>
      <c r="M205" s="594">
        <v>8.2080000000000002</v>
      </c>
      <c r="N205" s="595">
        <v>-9.7029702970296991E-2</v>
      </c>
      <c r="O205" s="594">
        <f>+[14]S2007!N20</f>
        <v>8.8179999999999996</v>
      </c>
      <c r="P205" s="595">
        <f t="shared" si="12"/>
        <v>7.4317738791422935E-2</v>
      </c>
      <c r="Q205" s="594">
        <f>+[15]S2008!N20</f>
        <v>9.2919999999999998</v>
      </c>
      <c r="R205" s="595">
        <f t="shared" si="13"/>
        <v>5.3753685643002973E-2</v>
      </c>
      <c r="S205" s="594">
        <v>9.6669999999999998</v>
      </c>
      <c r="T205" s="595">
        <v>4.0357296599225143E-2</v>
      </c>
      <c r="U205" s="594">
        <v>7.8730000000000002</v>
      </c>
      <c r="V205" s="595">
        <v>-0.18557980759284159</v>
      </c>
      <c r="W205" s="596">
        <v>88.41629399183357</v>
      </c>
      <c r="X205" s="596">
        <v>97.413960723313238</v>
      </c>
      <c r="Y205" s="596">
        <v>91.517596733424085</v>
      </c>
      <c r="Z205" s="596">
        <v>44.186272603538789</v>
      </c>
      <c r="AA205" s="596">
        <v>39.898891697452854</v>
      </c>
      <c r="AB205" s="594">
        <v>7.2850000000000001</v>
      </c>
      <c r="AC205" s="595">
        <v>-7.4685634446843646E-2</v>
      </c>
      <c r="AD205" s="594">
        <v>7.2930000000000001</v>
      </c>
      <c r="AE205" s="595">
        <v>1.0981468771448192E-3</v>
      </c>
      <c r="AF205" s="596">
        <v>42.864087108691429</v>
      </c>
      <c r="AG205" s="596">
        <v>45.168189772506317</v>
      </c>
      <c r="AH205" s="596">
        <v>46.991055804005441</v>
      </c>
      <c r="AI205" s="596">
        <v>38.270464709313636</v>
      </c>
      <c r="AJ205" s="596">
        <v>-0.90209900638168961</v>
      </c>
      <c r="AK205" s="596">
        <v>35.451098580594987</v>
      </c>
    </row>
    <row r="206" spans="1:37" x14ac:dyDescent="0.25">
      <c r="A206" s="592" t="s">
        <v>63</v>
      </c>
      <c r="B206" s="593"/>
      <c r="C206" s="594">
        <v>76.197000000000003</v>
      </c>
      <c r="D206" s="595"/>
      <c r="E206" s="594">
        <v>80.265000000000001</v>
      </c>
      <c r="F206" s="595">
        <v>5.3387928658608579E-2</v>
      </c>
      <c r="G206" s="594">
        <v>72.55</v>
      </c>
      <c r="H206" s="595">
        <v>-9.6119105463153345E-2</v>
      </c>
      <c r="I206" s="594">
        <v>67.599000000000004</v>
      </c>
      <c r="J206" s="595">
        <v>-6.8242591316333479E-2</v>
      </c>
      <c r="K206" s="594">
        <v>70.370999999999995</v>
      </c>
      <c r="L206" s="595">
        <v>4.1006523765144326E-2</v>
      </c>
      <c r="M206" s="594">
        <v>73.680000000000007</v>
      </c>
      <c r="N206" s="595">
        <v>4.7022210853903054E-2</v>
      </c>
      <c r="O206" s="594">
        <f>+[14]S2007!N21</f>
        <v>77.683000000000007</v>
      </c>
      <c r="P206" s="595">
        <f t="shared" si="12"/>
        <v>5.4329533116178066E-2</v>
      </c>
      <c r="Q206" s="594">
        <f>+[15]S2008!N21</f>
        <v>78.472999999999999</v>
      </c>
      <c r="R206" s="595">
        <f t="shared" si="13"/>
        <v>1.0169535162133182E-2</v>
      </c>
      <c r="S206" s="594">
        <v>87.21</v>
      </c>
      <c r="T206" s="595">
        <v>0.1113376575382615</v>
      </c>
      <c r="U206" s="594">
        <v>83.26</v>
      </c>
      <c r="V206" s="595">
        <v>-4.5292970989565293E-2</v>
      </c>
      <c r="W206" s="596">
        <v>105.33879286586085</v>
      </c>
      <c r="X206" s="596">
        <v>95.213722325025913</v>
      </c>
      <c r="Y206" s="596">
        <v>88.716091184692317</v>
      </c>
      <c r="Z206" s="596">
        <v>92.354029686208108</v>
      </c>
      <c r="AA206" s="596">
        <v>96.696720343320607</v>
      </c>
      <c r="AB206" s="594">
        <v>87.688999999999993</v>
      </c>
      <c r="AC206" s="595">
        <v>5.3194811434061823E-2</v>
      </c>
      <c r="AD206" s="594">
        <v>82.894999999999996</v>
      </c>
      <c r="AE206" s="595">
        <v>-5.4670483184892031E-2</v>
      </c>
      <c r="AF206" s="596">
        <v>101.95020801343885</v>
      </c>
      <c r="AG206" s="596">
        <v>102.98699423861831</v>
      </c>
      <c r="AH206" s="596">
        <v>114.4533249340525</v>
      </c>
      <c r="AI206" s="596">
        <v>109.26939380815517</v>
      </c>
      <c r="AJ206" s="596">
        <v>-5.944193470814696E-2</v>
      </c>
      <c r="AK206" s="596">
        <v>108.79037232436971</v>
      </c>
    </row>
    <row r="207" spans="1:37" x14ac:dyDescent="0.25">
      <c r="A207" s="592" t="s">
        <v>64</v>
      </c>
      <c r="B207" s="593"/>
      <c r="C207" s="594">
        <v>32.494999999999997</v>
      </c>
      <c r="D207" s="595"/>
      <c r="E207" s="594">
        <v>22.298999999999999</v>
      </c>
      <c r="F207" s="595">
        <v>-0.31377134943837509</v>
      </c>
      <c r="G207" s="594">
        <v>17.920999999999999</v>
      </c>
      <c r="H207" s="595">
        <v>-0.19633167406610164</v>
      </c>
      <c r="I207" s="594">
        <v>21.053000000000001</v>
      </c>
      <c r="J207" s="595">
        <v>0.17476703308967143</v>
      </c>
      <c r="K207" s="594">
        <v>22.756</v>
      </c>
      <c r="L207" s="595">
        <v>8.0891084406022856E-2</v>
      </c>
      <c r="M207" s="594">
        <v>24.177</v>
      </c>
      <c r="N207" s="595">
        <v>6.2445069432237627E-2</v>
      </c>
      <c r="O207" s="594">
        <f>+[14]S2007!N22</f>
        <v>25.151</v>
      </c>
      <c r="P207" s="595">
        <f t="shared" si="12"/>
        <v>4.0286222442817564E-2</v>
      </c>
      <c r="Q207" s="594">
        <f>+[15]S2008!N22</f>
        <v>7.94</v>
      </c>
      <c r="R207" s="595">
        <f t="shared" si="13"/>
        <v>-0.68430678700648084</v>
      </c>
      <c r="S207" s="594">
        <v>8.5350000000000001</v>
      </c>
      <c r="T207" s="595">
        <v>7.4937027707808523E-2</v>
      </c>
      <c r="U207" s="594">
        <v>8.3550000000000004</v>
      </c>
      <c r="V207" s="595">
        <v>-2.1089630931458665E-2</v>
      </c>
      <c r="W207" s="596">
        <v>68.622865056162496</v>
      </c>
      <c r="X207" s="596">
        <v>55.150023080473922</v>
      </c>
      <c r="Y207" s="596">
        <v>64.788428989075243</v>
      </c>
      <c r="Z207" s="596">
        <v>70.02923526696415</v>
      </c>
      <c r="AA207" s="596">
        <v>74.402215725496234</v>
      </c>
      <c r="AB207" s="594">
        <v>8.2650000000000006</v>
      </c>
      <c r="AC207" s="595">
        <v>-1.0771992818671437E-2</v>
      </c>
      <c r="AD207" s="594">
        <v>7.8129999999999997</v>
      </c>
      <c r="AE207" s="595">
        <v>-5.468844525105878E-2</v>
      </c>
      <c r="AF207" s="596">
        <v>77.39959993845207</v>
      </c>
      <c r="AG207" s="596">
        <v>24.434528388982926</v>
      </c>
      <c r="AH207" s="596">
        <v>26.265579319895366</v>
      </c>
      <c r="AI207" s="596">
        <v>25.711647945837825</v>
      </c>
      <c r="AJ207" s="596">
        <v>-6.4901156890158518E-2</v>
      </c>
      <c r="AK207" s="596">
        <v>24.04369903062009</v>
      </c>
    </row>
    <row r="208" spans="1:37" x14ac:dyDescent="0.25">
      <c r="A208" s="592" t="s">
        <v>65</v>
      </c>
      <c r="B208" s="593"/>
      <c r="C208" s="594">
        <v>40.021000000000001</v>
      </c>
      <c r="D208" s="595"/>
      <c r="E208" s="594">
        <v>43.752000000000002</v>
      </c>
      <c r="F208" s="595">
        <v>9.3226056320431808E-2</v>
      </c>
      <c r="G208" s="594">
        <v>46.960999999999999</v>
      </c>
      <c r="H208" s="595">
        <v>7.3345218504296858E-2</v>
      </c>
      <c r="I208" s="594">
        <v>51.896999999999998</v>
      </c>
      <c r="J208" s="595">
        <v>0.10510849428248972</v>
      </c>
      <c r="K208" s="594">
        <v>54.441000000000003</v>
      </c>
      <c r="L208" s="595">
        <v>4.9020174576565198E-2</v>
      </c>
      <c r="M208" s="594">
        <v>58.357999999999997</v>
      </c>
      <c r="N208" s="595">
        <v>7.1949449863154505E-2</v>
      </c>
      <c r="O208" s="594">
        <f>+[14]S2007!N23</f>
        <v>59.195999999999998</v>
      </c>
      <c r="P208" s="595">
        <f t="shared" si="12"/>
        <v>1.4359642208437592E-2</v>
      </c>
      <c r="Q208" s="594">
        <f>+[15]S2008!N23</f>
        <v>63.835999999999999</v>
      </c>
      <c r="R208" s="595">
        <f t="shared" si="13"/>
        <v>7.8383674572606268E-2</v>
      </c>
      <c r="S208" s="594">
        <v>68.286000000000001</v>
      </c>
      <c r="T208" s="595">
        <v>6.9709881571527091E-2</v>
      </c>
      <c r="U208" s="594">
        <v>69.153000000000006</v>
      </c>
      <c r="V208" s="595">
        <v>1.2696599595817655E-2</v>
      </c>
      <c r="W208" s="596">
        <v>109.32260563204318</v>
      </c>
      <c r="X208" s="596">
        <v>117.34089602958446</v>
      </c>
      <c r="Y208" s="596">
        <v>129.67442092901226</v>
      </c>
      <c r="Z208" s="596">
        <v>136.03108368106746</v>
      </c>
      <c r="AA208" s="596">
        <v>145.81844531620897</v>
      </c>
      <c r="AB208" s="594">
        <v>71.087999999999994</v>
      </c>
      <c r="AC208" s="595">
        <v>2.7981432475814322E-2</v>
      </c>
      <c r="AD208" s="594">
        <v>73.12</v>
      </c>
      <c r="AE208" s="595">
        <v>2.8584289894215773E-2</v>
      </c>
      <c r="AF208" s="596">
        <v>147.91234601834037</v>
      </c>
      <c r="AG208" s="596">
        <v>159.5062592139127</v>
      </c>
      <c r="AH208" s="596">
        <v>170.62542165363186</v>
      </c>
      <c r="AI208" s="596">
        <v>172.79178431323555</v>
      </c>
      <c r="AJ208" s="596">
        <v>3.172484344673876E-2</v>
      </c>
      <c r="AK208" s="596">
        <v>182.70408035781216</v>
      </c>
    </row>
    <row r="209" spans="1:37" x14ac:dyDescent="0.25">
      <c r="A209" s="592" t="s">
        <v>66</v>
      </c>
      <c r="B209" s="593"/>
      <c r="C209" s="594">
        <v>240.44499999999999</v>
      </c>
      <c r="D209" s="595"/>
      <c r="E209" s="594">
        <v>183.07900000000001</v>
      </c>
      <c r="F209" s="595">
        <v>-0.23858262804383534</v>
      </c>
      <c r="G209" s="594">
        <v>235.84</v>
      </c>
      <c r="H209" s="595">
        <v>0.28818706678537676</v>
      </c>
      <c r="I209" s="594">
        <v>265.22399999999999</v>
      </c>
      <c r="J209" s="595">
        <v>0.12459294436906371</v>
      </c>
      <c r="K209" s="594">
        <v>254.001</v>
      </c>
      <c r="L209" s="595">
        <v>-4.2315175097276211E-2</v>
      </c>
      <c r="M209" s="594">
        <v>265.93</v>
      </c>
      <c r="N209" s="595">
        <v>4.6964382029992015E-2</v>
      </c>
      <c r="O209" s="594">
        <f>+[14]S2007!N24</f>
        <v>269.48399999999998</v>
      </c>
      <c r="P209" s="595">
        <f t="shared" si="12"/>
        <v>1.3364419208062172E-2</v>
      </c>
      <c r="Q209" s="594">
        <f>+[15]S2008!N24</f>
        <v>263.596</v>
      </c>
      <c r="R209" s="595">
        <f t="shared" si="13"/>
        <v>-2.1849163586706362E-2</v>
      </c>
      <c r="S209" s="594">
        <v>246.36600000000001</v>
      </c>
      <c r="T209" s="595">
        <v>-6.5365180048255631E-2</v>
      </c>
      <c r="U209" s="594">
        <v>228.935</v>
      </c>
      <c r="V209" s="595">
        <v>-7.0752457725497875E-2</v>
      </c>
      <c r="W209" s="596">
        <v>76.141737195616457</v>
      </c>
      <c r="X209" s="596">
        <v>98.084801097964203</v>
      </c>
      <c r="Y209" s="596">
        <v>110.30547526461353</v>
      </c>
      <c r="Z209" s="596">
        <v>105.63787976460314</v>
      </c>
      <c r="AA209" s="596">
        <v>110.59909750670633</v>
      </c>
      <c r="AB209" s="594">
        <v>212.58099999999999</v>
      </c>
      <c r="AC209" s="595">
        <v>-7.1435123506672263E-2</v>
      </c>
      <c r="AD209" s="594">
        <v>211.119</v>
      </c>
      <c r="AE209" s="595">
        <v>-6.8773785051344629E-3</v>
      </c>
      <c r="AF209" s="596">
        <v>112.07719020981929</v>
      </c>
      <c r="AG209" s="596">
        <v>109.62839734658654</v>
      </c>
      <c r="AH209" s="596">
        <v>102.4625174156252</v>
      </c>
      <c r="AI209" s="596">
        <v>95.213042483728088</v>
      </c>
      <c r="AJ209" s="596">
        <v>-2.9425630695371296E-2</v>
      </c>
      <c r="AK209" s="596">
        <v>87.803447773919189</v>
      </c>
    </row>
    <row r="210" spans="1:37" x14ac:dyDescent="0.25">
      <c r="A210" s="592" t="s">
        <v>67</v>
      </c>
      <c r="B210" s="593"/>
      <c r="C210" s="594">
        <v>96.073999999999998</v>
      </c>
      <c r="D210" s="595"/>
      <c r="E210" s="594">
        <v>110.18</v>
      </c>
      <c r="F210" s="595">
        <v>0.14682432291775099</v>
      </c>
      <c r="G210" s="594">
        <v>122.767</v>
      </c>
      <c r="H210" s="595">
        <v>0.11424033399891077</v>
      </c>
      <c r="I210" s="594">
        <v>123.645</v>
      </c>
      <c r="J210" s="595">
        <v>7.1517590231902723E-3</v>
      </c>
      <c r="K210" s="594">
        <v>141.833</v>
      </c>
      <c r="L210" s="595">
        <v>0.14709854826317281</v>
      </c>
      <c r="M210" s="594">
        <v>153.00700000000001</v>
      </c>
      <c r="N210" s="595">
        <v>7.8782793849104277E-2</v>
      </c>
      <c r="O210" s="594">
        <f>+[14]S2007!N25</f>
        <v>156.99799999999999</v>
      </c>
      <c r="P210" s="595">
        <f t="shared" si="12"/>
        <v>2.6083773944982812E-2</v>
      </c>
      <c r="Q210" s="594">
        <f>+[15]S2008!N25</f>
        <v>81.007999999999996</v>
      </c>
      <c r="R210" s="595">
        <f t="shared" si="13"/>
        <v>-0.48401890469942294</v>
      </c>
      <c r="S210" s="594">
        <v>76.838999999999999</v>
      </c>
      <c r="T210" s="595">
        <v>-5.1464052933043618E-2</v>
      </c>
      <c r="U210" s="594">
        <v>70.655000000000001</v>
      </c>
      <c r="V210" s="595">
        <v>-8.0479964601309198E-2</v>
      </c>
      <c r="W210" s="596">
        <v>114.6824322917751</v>
      </c>
      <c r="X210" s="596">
        <v>127.78379166059496</v>
      </c>
      <c r="Y210" s="596">
        <v>128.69767054562109</v>
      </c>
      <c r="Z210" s="596">
        <v>147.62891104773405</v>
      </c>
      <c r="AA210" s="596">
        <v>159.25952911297543</v>
      </c>
      <c r="AB210" s="594">
        <v>72.003</v>
      </c>
      <c r="AC210" s="595">
        <v>1.9078621470525779E-2</v>
      </c>
      <c r="AD210" s="594">
        <v>73.935000000000002</v>
      </c>
      <c r="AE210" s="595">
        <v>2.6832215324361516E-2</v>
      </c>
      <c r="AF210" s="596">
        <v>163.41361866894269</v>
      </c>
      <c r="AG210" s="596">
        <v>84.318337947831878</v>
      </c>
      <c r="AH210" s="596">
        <v>79.978974540458395</v>
      </c>
      <c r="AI210" s="596">
        <v>73.542269500593292</v>
      </c>
      <c r="AJ210" s="596">
        <v>-8.3768724734383682E-2</v>
      </c>
      <c r="AK210" s="596">
        <v>76.95630451526948</v>
      </c>
    </row>
    <row r="211" spans="1:37" x14ac:dyDescent="0.25">
      <c r="A211" s="592" t="s">
        <v>68</v>
      </c>
      <c r="B211" s="593"/>
      <c r="C211" s="594">
        <v>20.981999999999999</v>
      </c>
      <c r="D211" s="595"/>
      <c r="E211" s="594">
        <v>23.231999999999999</v>
      </c>
      <c r="F211" s="595">
        <v>0.10723477266228196</v>
      </c>
      <c r="G211" s="594">
        <v>21.335000000000001</v>
      </c>
      <c r="H211" s="595">
        <v>-8.1654614325068806E-2</v>
      </c>
      <c r="I211" s="594">
        <v>23.283999999999999</v>
      </c>
      <c r="J211" s="595">
        <v>9.1352238106397837E-2</v>
      </c>
      <c r="K211" s="594">
        <v>24.782</v>
      </c>
      <c r="L211" s="595">
        <v>6.4336024738017569E-2</v>
      </c>
      <c r="M211" s="594">
        <v>28.859000000000002</v>
      </c>
      <c r="N211" s="595">
        <v>0.1645145670244533</v>
      </c>
      <c r="O211" s="594">
        <f>+[14]S2007!N26</f>
        <v>27.460999999999999</v>
      </c>
      <c r="P211" s="595">
        <f t="shared" si="12"/>
        <v>-4.8442426972521678E-2</v>
      </c>
      <c r="Q211" s="594">
        <f>+[15]S2008!N26</f>
        <v>17.626000000000001</v>
      </c>
      <c r="R211" s="595">
        <f t="shared" si="13"/>
        <v>-0.35814427733877124</v>
      </c>
      <c r="S211" s="594">
        <v>16.725000000000001</v>
      </c>
      <c r="T211" s="595">
        <v>-5.1117667082718699E-2</v>
      </c>
      <c r="U211" s="594">
        <v>15.085000000000001</v>
      </c>
      <c r="V211" s="595">
        <v>-9.8056801195814669E-2</v>
      </c>
      <c r="W211" s="596">
        <v>110.7234772662282</v>
      </c>
      <c r="X211" s="596">
        <v>101.68239443332381</v>
      </c>
      <c r="Y211" s="596">
        <v>110.97130874082546</v>
      </c>
      <c r="Z211" s="596">
        <v>118.1107616051854</v>
      </c>
      <c r="AA211" s="596">
        <v>137.5417024115909</v>
      </c>
      <c r="AB211" s="594">
        <v>14.787000000000001</v>
      </c>
      <c r="AC211" s="595">
        <v>-1.9754723235001659E-2</v>
      </c>
      <c r="AD211" s="594">
        <v>11.933999999999999</v>
      </c>
      <c r="AE211" s="595">
        <v>-0.19293974437005487</v>
      </c>
      <c r="AF211" s="596">
        <v>130.8788485368411</v>
      </c>
      <c r="AG211" s="596">
        <v>84.005337908683643</v>
      </c>
      <c r="AH211" s="596">
        <v>79.711181012296265</v>
      </c>
      <c r="AI211" s="596">
        <v>71.894957582689926</v>
      </c>
      <c r="AJ211" s="596">
        <v>-0.46733772374327032</v>
      </c>
      <c r="AK211" s="596">
        <v>56.877323420074347</v>
      </c>
    </row>
    <row r="212" spans="1:37" x14ac:dyDescent="0.25">
      <c r="A212" s="592" t="s">
        <v>69</v>
      </c>
      <c r="B212" s="593"/>
      <c r="C212" s="594">
        <v>351.00400000000002</v>
      </c>
      <c r="D212" s="595"/>
      <c r="E212" s="594">
        <v>343.82900000000001</v>
      </c>
      <c r="F212" s="595">
        <v>-2.0441362491595567E-2</v>
      </c>
      <c r="G212" s="594">
        <v>358.66300000000001</v>
      </c>
      <c r="H212" s="595">
        <v>4.3143539375678032E-2</v>
      </c>
      <c r="I212" s="594">
        <v>370.95699999999999</v>
      </c>
      <c r="J212" s="595">
        <v>3.4277302091378206E-2</v>
      </c>
      <c r="K212" s="594">
        <v>344.99799999999999</v>
      </c>
      <c r="L212" s="595">
        <v>-6.9978461115439261E-2</v>
      </c>
      <c r="M212" s="594">
        <v>297.589</v>
      </c>
      <c r="N212" s="595">
        <v>-0.13741818793152422</v>
      </c>
      <c r="O212" s="594">
        <f>+[14]S2007!N27</f>
        <v>281.35599999999999</v>
      </c>
      <c r="P212" s="595">
        <f t="shared" si="12"/>
        <v>-5.4548387205172251E-2</v>
      </c>
      <c r="Q212" s="594">
        <f>+[15]S2008!N27</f>
        <v>279.43799999999999</v>
      </c>
      <c r="R212" s="595">
        <f t="shared" si="13"/>
        <v>-6.8169863091599482E-3</v>
      </c>
      <c r="S212" s="594">
        <v>288.91300000000001</v>
      </c>
      <c r="T212" s="595">
        <v>3.3907342594779608E-2</v>
      </c>
      <c r="U212" s="594">
        <v>281.154</v>
      </c>
      <c r="V212" s="595">
        <v>-2.6855835493729996E-2</v>
      </c>
      <c r="W212" s="596">
        <v>97.95586375084045</v>
      </c>
      <c r="X212" s="596">
        <v>102.18202641565338</v>
      </c>
      <c r="Y212" s="596">
        <v>105.68455060341192</v>
      </c>
      <c r="Z212" s="596">
        <v>98.288908388508389</v>
      </c>
      <c r="AA212" s="596">
        <v>84.782224703991972</v>
      </c>
      <c r="AB212" s="594">
        <v>272.17399999999998</v>
      </c>
      <c r="AC212" s="595">
        <v>-3.1939791004218392E-2</v>
      </c>
      <c r="AD212" s="594">
        <v>284.34800000000001</v>
      </c>
      <c r="AE212" s="595">
        <v>4.4728739703278182E-2</v>
      </c>
      <c r="AF212" s="596">
        <v>80.1574910827227</v>
      </c>
      <c r="AG212" s="596">
        <v>79.611058563435165</v>
      </c>
      <c r="AH212" s="596">
        <v>82.310458000478633</v>
      </c>
      <c r="AI212" s="596">
        <v>80.099941881004199</v>
      </c>
      <c r="AJ212" s="596">
        <v>-7.6511479908418778E-3</v>
      </c>
      <c r="AK212" s="596">
        <v>81.009903021048189</v>
      </c>
    </row>
    <row r="213" spans="1:37" x14ac:dyDescent="0.25">
      <c r="A213" s="592" t="s">
        <v>70</v>
      </c>
      <c r="B213" s="593"/>
      <c r="C213" s="594">
        <v>223.36500000000001</v>
      </c>
      <c r="D213" s="595"/>
      <c r="E213" s="594">
        <v>196.72900000000001</v>
      </c>
      <c r="F213" s="595">
        <v>-0.11924876323506366</v>
      </c>
      <c r="G213" s="594">
        <v>206.48400000000001</v>
      </c>
      <c r="H213" s="595">
        <v>4.958597868133318E-2</v>
      </c>
      <c r="I213" s="594">
        <v>210.03399999999999</v>
      </c>
      <c r="J213" s="595">
        <v>1.7192615408457713E-2</v>
      </c>
      <c r="K213" s="594">
        <v>248.631</v>
      </c>
      <c r="L213" s="595">
        <v>0.1837654855880477</v>
      </c>
      <c r="M213" s="594">
        <v>275.98</v>
      </c>
      <c r="N213" s="595">
        <v>0.10999835096991131</v>
      </c>
      <c r="O213" s="594">
        <f>+[14]S2007!N28</f>
        <v>331.92899999999997</v>
      </c>
      <c r="P213" s="595">
        <f t="shared" si="12"/>
        <v>0.20272845858395519</v>
      </c>
      <c r="Q213" s="594">
        <f>+[15]S2008!N28</f>
        <v>239.321</v>
      </c>
      <c r="R213" s="595">
        <f t="shared" si="13"/>
        <v>-0.27899942457573751</v>
      </c>
      <c r="S213" s="594">
        <v>237.53299999999999</v>
      </c>
      <c r="T213" s="595">
        <v>-7.4711370920228937E-3</v>
      </c>
      <c r="U213" s="594">
        <v>239.953</v>
      </c>
      <c r="V213" s="595">
        <v>1.0188058080351009E-2</v>
      </c>
      <c r="W213" s="596">
        <v>88.075123676493632</v>
      </c>
      <c r="X213" s="596">
        <v>92.442414881472033</v>
      </c>
      <c r="Y213" s="596">
        <v>94.031741767958266</v>
      </c>
      <c r="Z213" s="596">
        <v>111.31153045463702</v>
      </c>
      <c r="AA213" s="596">
        <v>123.55561524858416</v>
      </c>
      <c r="AB213" s="594">
        <v>242.501</v>
      </c>
      <c r="AC213" s="595">
        <v>1.0618746171125185E-2</v>
      </c>
      <c r="AD213" s="594">
        <v>181.37100000000001</v>
      </c>
      <c r="AE213" s="595">
        <v>-0.25208143471573313</v>
      </c>
      <c r="AF213" s="596">
        <v>148.60385467732186</v>
      </c>
      <c r="AG213" s="596">
        <v>107.14346473261253</v>
      </c>
      <c r="AH213" s="596">
        <v>106.34298121908087</v>
      </c>
      <c r="AI213" s="596">
        <v>107.42640968817854</v>
      </c>
      <c r="AJ213" s="596">
        <v>4.5611703178138896E-3</v>
      </c>
      <c r="AK213" s="596">
        <v>81.199382177153979</v>
      </c>
    </row>
    <row r="214" spans="1:37" x14ac:dyDescent="0.25">
      <c r="A214" s="592" t="s">
        <v>71</v>
      </c>
      <c r="B214" s="593"/>
      <c r="C214" s="594">
        <v>30.439</v>
      </c>
      <c r="D214" s="595"/>
      <c r="E214" s="594">
        <v>35.579000000000001</v>
      </c>
      <c r="F214" s="595">
        <v>0.16886231479352148</v>
      </c>
      <c r="G214" s="594">
        <v>38.337000000000003</v>
      </c>
      <c r="H214" s="595">
        <v>7.7517636808229651E-2</v>
      </c>
      <c r="I214" s="594">
        <v>42.3</v>
      </c>
      <c r="J214" s="595">
        <v>0.10337272087017747</v>
      </c>
      <c r="K214" s="594">
        <v>43.04</v>
      </c>
      <c r="L214" s="595">
        <v>1.7494089834515416E-2</v>
      </c>
      <c r="M214" s="594">
        <v>45.59</v>
      </c>
      <c r="N214" s="595">
        <v>5.9247211895910881E-2</v>
      </c>
      <c r="O214" s="594">
        <f>+[14]S2007!N29</f>
        <v>60.543999999999997</v>
      </c>
      <c r="P214" s="595">
        <f t="shared" si="12"/>
        <v>0.32801052862469821</v>
      </c>
      <c r="Q214" s="594">
        <f>+[15]S2008!N29</f>
        <v>50.884999999999998</v>
      </c>
      <c r="R214" s="595">
        <f t="shared" si="13"/>
        <v>-0.15953686575052853</v>
      </c>
      <c r="S214" s="594">
        <v>58.174999999999997</v>
      </c>
      <c r="T214" s="595">
        <v>0.14326422324850152</v>
      </c>
      <c r="U214" s="594">
        <v>66.251999999999995</v>
      </c>
      <c r="V214" s="595">
        <v>0.13883970777825524</v>
      </c>
      <c r="W214" s="596">
        <v>116.88623147935215</v>
      </c>
      <c r="X214" s="596">
        <v>125.94697591905123</v>
      </c>
      <c r="Y214" s="596">
        <v>138.96645750517428</v>
      </c>
      <c r="Z214" s="596">
        <v>141.39754919675417</v>
      </c>
      <c r="AA214" s="596">
        <v>149.77495975557673</v>
      </c>
      <c r="AB214" s="594">
        <v>45.753</v>
      </c>
      <c r="AC214" s="595">
        <v>-0.3094095272595544</v>
      </c>
      <c r="AD214" s="594">
        <v>46.238999999999997</v>
      </c>
      <c r="AE214" s="595">
        <v>1.0622254278407911E-2</v>
      </c>
      <c r="AF214" s="596">
        <v>198.90272347974638</v>
      </c>
      <c r="AG214" s="596">
        <v>167.17040638654356</v>
      </c>
      <c r="AH214" s="596">
        <v>191.11994480764807</v>
      </c>
      <c r="AI214" s="596">
        <v>217.6549820953382</v>
      </c>
      <c r="AJ214" s="596">
        <v>0.45612440546094035</v>
      </c>
      <c r="AK214" s="596">
        <v>151.90709287427313</v>
      </c>
    </row>
    <row r="215" spans="1:37" x14ac:dyDescent="0.25">
      <c r="A215" s="592" t="s">
        <v>72</v>
      </c>
      <c r="B215" s="593"/>
      <c r="C215" s="594">
        <v>75.635000000000005</v>
      </c>
      <c r="D215" s="595"/>
      <c r="E215" s="594">
        <v>76.91</v>
      </c>
      <c r="F215" s="595">
        <v>1.6857275071064871E-2</v>
      </c>
      <c r="G215" s="594">
        <v>61.390999999999998</v>
      </c>
      <c r="H215" s="595">
        <v>-0.20178130282147963</v>
      </c>
      <c r="I215" s="594">
        <v>66.844999999999999</v>
      </c>
      <c r="J215" s="595">
        <v>8.8840383769607942E-2</v>
      </c>
      <c r="K215" s="594">
        <v>72.95</v>
      </c>
      <c r="L215" s="595">
        <v>9.1330690403171572E-2</v>
      </c>
      <c r="M215" s="594">
        <v>75</v>
      </c>
      <c r="N215" s="595">
        <v>2.810143934201504E-2</v>
      </c>
      <c r="O215" s="594">
        <f>+[14]S2007!N30</f>
        <v>85.798000000000002</v>
      </c>
      <c r="P215" s="595">
        <f t="shared" si="12"/>
        <v>0.14397333333333337</v>
      </c>
      <c r="Q215" s="594">
        <f>+[15]S2008!N30</f>
        <v>69.358999999999995</v>
      </c>
      <c r="R215" s="595">
        <f t="shared" si="13"/>
        <v>-0.19160120282524076</v>
      </c>
      <c r="S215" s="594">
        <v>55.392000000000003</v>
      </c>
      <c r="T215" s="595">
        <v>-0.20137256880866208</v>
      </c>
      <c r="U215" s="594">
        <v>63.5</v>
      </c>
      <c r="V215" s="595">
        <v>0.14637492778740607</v>
      </c>
      <c r="W215" s="596">
        <v>101.68572750710649</v>
      </c>
      <c r="X215" s="596">
        <v>81.167448932372565</v>
      </c>
      <c r="Y215" s="596">
        <v>88.378396245124605</v>
      </c>
      <c r="Z215" s="596">
        <v>96.450056190916897</v>
      </c>
      <c r="AA215" s="596">
        <v>99.1604415944999</v>
      </c>
      <c r="AB215" s="594">
        <v>61.097000000000001</v>
      </c>
      <c r="AC215" s="595">
        <v>-3.784251968503935E-2</v>
      </c>
      <c r="AD215" s="594">
        <v>64.704999999999998</v>
      </c>
      <c r="AE215" s="595">
        <v>5.9053636021408527E-2</v>
      </c>
      <c r="AF215" s="596">
        <v>113.43690090566537</v>
      </c>
      <c r="AG215" s="596">
        <v>91.702254247372238</v>
      </c>
      <c r="AH215" s="596">
        <v>73.235935744033853</v>
      </c>
      <c r="AI215" s="596">
        <v>83.95584055000991</v>
      </c>
      <c r="AJ215" s="596">
        <v>0.1935280330368272</v>
      </c>
      <c r="AK215" s="596">
        <v>85.549018311628203</v>
      </c>
    </row>
    <row r="216" spans="1:37" x14ac:dyDescent="0.25">
      <c r="A216" s="592" t="s">
        <v>73</v>
      </c>
      <c r="B216" s="593"/>
      <c r="C216" s="594">
        <v>249.214</v>
      </c>
      <c r="D216" s="595"/>
      <c r="E216" s="594">
        <v>148.178</v>
      </c>
      <c r="F216" s="595">
        <v>-0.40541863619218826</v>
      </c>
      <c r="G216" s="594">
        <v>169.03899999999999</v>
      </c>
      <c r="H216" s="595">
        <v>0.140783382148497</v>
      </c>
      <c r="I216" s="594">
        <v>193.28299999999999</v>
      </c>
      <c r="J216" s="595">
        <v>0.1434225237962837</v>
      </c>
      <c r="K216" s="594">
        <v>209.71700000000001</v>
      </c>
      <c r="L216" s="595">
        <v>8.5025584246933392E-2</v>
      </c>
      <c r="M216" s="594">
        <v>214.51</v>
      </c>
      <c r="N216" s="595">
        <v>2.2854608829994599E-2</v>
      </c>
      <c r="O216" s="594">
        <f>+[14]S2007!N31</f>
        <v>157.56800000000001</v>
      </c>
      <c r="P216" s="595">
        <f t="shared" si="12"/>
        <v>-0.26545149410283891</v>
      </c>
      <c r="Q216" s="594">
        <f>+[15]S2008!N31</f>
        <v>151.00899999999999</v>
      </c>
      <c r="R216" s="595">
        <f t="shared" si="13"/>
        <v>-4.1626472380178879E-2</v>
      </c>
      <c r="S216" s="594">
        <v>152.60599999999999</v>
      </c>
      <c r="T216" s="595">
        <v>1.0575528610877554E-2</v>
      </c>
      <c r="U216" s="594">
        <v>156.92099999999999</v>
      </c>
      <c r="V216" s="595">
        <v>2.8275428226937328E-2</v>
      </c>
      <c r="W216" s="596">
        <v>59.458136380781177</v>
      </c>
      <c r="X216" s="596">
        <v>67.828853916714138</v>
      </c>
      <c r="Y216" s="596">
        <v>77.557039331658729</v>
      </c>
      <c r="Z216" s="596">
        <v>84.151371913295407</v>
      </c>
      <c r="AA216" s="596">
        <v>86.074618600881166</v>
      </c>
      <c r="AB216" s="594">
        <v>166.43899999999999</v>
      </c>
      <c r="AC216" s="595">
        <v>6.0654724351743877E-2</v>
      </c>
      <c r="AD216" s="594">
        <v>177.374</v>
      </c>
      <c r="AE216" s="595">
        <v>6.5699745852834987E-2</v>
      </c>
      <c r="AF216" s="596">
        <v>63.225982488945249</v>
      </c>
      <c r="AG216" s="596">
        <v>60.594107875159494</v>
      </c>
      <c r="AH216" s="596">
        <v>61.234922596643848</v>
      </c>
      <c r="AI216" s="596">
        <v>62.96636625550731</v>
      </c>
      <c r="AJ216" s="596">
        <v>1.1345842619974178E-2</v>
      </c>
      <c r="AK216" s="596">
        <v>71.173369072363499</v>
      </c>
    </row>
    <row r="217" spans="1:37" x14ac:dyDescent="0.25">
      <c r="A217" s="592" t="s">
        <v>74</v>
      </c>
      <c r="B217" s="593"/>
      <c r="C217" s="594">
        <v>50.758000000000003</v>
      </c>
      <c r="D217" s="595"/>
      <c r="E217" s="594">
        <v>52.034999999999997</v>
      </c>
      <c r="F217" s="595">
        <v>2.515859568934934E-2</v>
      </c>
      <c r="G217" s="594">
        <v>53.877000000000002</v>
      </c>
      <c r="H217" s="595">
        <v>3.5399250504468259E-2</v>
      </c>
      <c r="I217" s="594">
        <v>70.590999999999994</v>
      </c>
      <c r="J217" s="595">
        <v>0.31022514245410826</v>
      </c>
      <c r="K217" s="594">
        <v>71.77</v>
      </c>
      <c r="L217" s="595">
        <v>1.6701845844371125E-2</v>
      </c>
      <c r="M217" s="594">
        <v>72.655000000000001</v>
      </c>
      <c r="N217" s="595">
        <v>1.2331057544935282E-2</v>
      </c>
      <c r="O217" s="594">
        <f>+[14]S2007!N32</f>
        <v>60.14</v>
      </c>
      <c r="P217" s="595">
        <f t="shared" si="12"/>
        <v>-0.17225242584818665</v>
      </c>
      <c r="Q217" s="594">
        <f>+[15]S2008!N32</f>
        <v>52.811</v>
      </c>
      <c r="R217" s="595">
        <f t="shared" si="13"/>
        <v>-0.12186564682407716</v>
      </c>
      <c r="S217" s="594">
        <v>51.32</v>
      </c>
      <c r="T217" s="595">
        <v>-2.8232754539773905E-2</v>
      </c>
      <c r="U217" s="594">
        <v>55.881</v>
      </c>
      <c r="V217" s="595">
        <v>8.8873733437256422E-2</v>
      </c>
      <c r="W217" s="596">
        <v>102.51585956893493</v>
      </c>
      <c r="X217" s="596">
        <v>106.14484416249655</v>
      </c>
      <c r="Y217" s="596">
        <v>139.07364356357618</v>
      </c>
      <c r="Z217" s="596">
        <v>141.39643011939003</v>
      </c>
      <c r="AA217" s="596">
        <v>143.13999763584064</v>
      </c>
      <c r="AB217" s="594">
        <v>57.491</v>
      </c>
      <c r="AC217" s="595">
        <v>2.8811223850682691E-2</v>
      </c>
      <c r="AD217" s="594">
        <v>61.973999999999997</v>
      </c>
      <c r="AE217" s="595">
        <v>7.7977422553095213E-2</v>
      </c>
      <c r="AF217" s="596">
        <v>118.4837858071634</v>
      </c>
      <c r="AG217" s="596">
        <v>104.04468261160801</v>
      </c>
      <c r="AH217" s="596">
        <v>101.1072146262658</v>
      </c>
      <c r="AI217" s="596">
        <v>110.09299026754402</v>
      </c>
      <c r="AJ217" s="596">
        <v>0.17509305614336768</v>
      </c>
      <c r="AK217" s="596">
        <v>122.09700933842939</v>
      </c>
    </row>
    <row r="218" spans="1:37" x14ac:dyDescent="0.25">
      <c r="A218" s="598"/>
      <c r="B218" s="598"/>
      <c r="C218" s="599"/>
      <c r="D218" s="600"/>
      <c r="E218" s="599"/>
      <c r="F218" s="600"/>
      <c r="G218" s="599"/>
      <c r="H218" s="600"/>
      <c r="I218" s="599"/>
      <c r="J218" s="600"/>
      <c r="K218" s="599"/>
      <c r="L218" s="600"/>
      <c r="M218" s="599"/>
      <c r="N218" s="600"/>
      <c r="O218" s="599"/>
      <c r="P218" s="600"/>
      <c r="Q218" s="599"/>
      <c r="R218" s="600"/>
      <c r="S218" s="599"/>
      <c r="T218" s="600"/>
      <c r="U218" s="599"/>
      <c r="V218" s="600"/>
      <c r="W218" s="601"/>
      <c r="X218" s="601"/>
      <c r="Y218" s="601"/>
      <c r="Z218" s="601"/>
      <c r="AA218" s="601"/>
      <c r="AB218" s="599"/>
      <c r="AC218" s="600"/>
      <c r="AD218" s="594">
        <v>0</v>
      </c>
      <c r="AE218" s="600"/>
      <c r="AF218" s="601"/>
      <c r="AG218" s="601"/>
      <c r="AH218" s="601"/>
      <c r="AI218" s="601"/>
      <c r="AJ218" s="596"/>
      <c r="AK218" s="596"/>
    </row>
    <row r="219" spans="1:37" x14ac:dyDescent="0.25">
      <c r="A219" s="602" t="s">
        <v>286</v>
      </c>
      <c r="B219" s="603"/>
      <c r="C219" s="604">
        <f>SUM(C197:C217)</f>
        <v>2074.8409999999999</v>
      </c>
      <c r="D219" s="605"/>
      <c r="E219" s="604">
        <f>SUM(E197:E217)</f>
        <v>1869.1949999999999</v>
      </c>
      <c r="F219" s="605">
        <f>(+E219-C219)/C219</f>
        <v>-9.9114100791337728E-2</v>
      </c>
      <c r="G219" s="604">
        <f>SUM(G197:G217)</f>
        <v>1993.9069999999999</v>
      </c>
      <c r="H219" s="605">
        <f>(+G219-E219)/E219</f>
        <v>6.6719630643137823E-2</v>
      </c>
      <c r="I219" s="604">
        <f>SUM(I197:I217)</f>
        <v>2127.4760000000001</v>
      </c>
      <c r="J219" s="605">
        <f>(+I219-G219)/G219</f>
        <v>6.6988580711136572E-2</v>
      </c>
      <c r="K219" s="604">
        <f>SUM(K197:K217)</f>
        <v>2205.768</v>
      </c>
      <c r="L219" s="605">
        <f>(+K219-I219)/I219</f>
        <v>3.6800415139818222E-2</v>
      </c>
      <c r="M219" s="604">
        <f>SUM(M197:M217)</f>
        <v>2283.5830000000001</v>
      </c>
      <c r="N219" s="605">
        <f>(+M219-K219)/K219</f>
        <v>3.5277962142890848E-2</v>
      </c>
      <c r="O219" s="604">
        <f>SUM(O197:O217)</f>
        <v>2242.5370000000003</v>
      </c>
      <c r="P219" s="605">
        <f>(+O219-M219)/M219</f>
        <v>-1.7974384990604598E-2</v>
      </c>
      <c r="Q219" s="604">
        <f>SUM(Q197:Q217)</f>
        <v>1969.299</v>
      </c>
      <c r="R219" s="605">
        <f>(+Q219-O219)/O219</f>
        <v>-0.12184325163865758</v>
      </c>
      <c r="S219" s="604">
        <v>1976.1329999999998</v>
      </c>
      <c r="T219" s="605">
        <v>3.4702703855533533E-3</v>
      </c>
      <c r="U219" s="604">
        <v>1970.5340000000001</v>
      </c>
      <c r="V219" s="605">
        <v>-2.8333113206447671E-3</v>
      </c>
      <c r="W219" s="606">
        <v>90.088589920866227</v>
      </c>
      <c r="X219" s="606">
        <v>96.099267365547533</v>
      </c>
      <c r="Y219" s="606">
        <v>102.5368208937456</v>
      </c>
      <c r="Z219" s="606">
        <v>106.31021846975263</v>
      </c>
      <c r="AA219" s="606">
        <v>110.06062633233101</v>
      </c>
      <c r="AB219" s="604">
        <v>1953.9299999999998</v>
      </c>
      <c r="AC219" s="605">
        <v>-8.4261423553210792E-3</v>
      </c>
      <c r="AD219" s="604">
        <v>1897.7159999999999</v>
      </c>
      <c r="AE219" s="605">
        <v>-2.8769710276212529E-2</v>
      </c>
      <c r="AF219" s="606">
        <v>108.08235426232662</v>
      </c>
      <c r="AG219" s="606">
        <v>94.913248774243428</v>
      </c>
      <c r="AH219" s="606">
        <v>95.242623410661338</v>
      </c>
      <c r="AI219" s="606">
        <v>94.972771407544016</v>
      </c>
      <c r="AJ219" s="606">
        <v>-1.3655558765890419E-4</v>
      </c>
      <c r="AK219" s="606">
        <v>91.463201276627942</v>
      </c>
    </row>
    <row r="220" spans="1:37" x14ac:dyDescent="0.25">
      <c r="A220" s="429"/>
      <c r="B220" s="429"/>
      <c r="C220" s="429"/>
      <c r="D220" s="429"/>
      <c r="E220" s="429"/>
      <c r="F220" s="429"/>
      <c r="G220" s="429"/>
      <c r="H220" s="575"/>
      <c r="I220" s="429"/>
      <c r="J220" s="429"/>
      <c r="K220" s="429"/>
      <c r="L220" s="429"/>
      <c r="M220" s="429"/>
      <c r="N220" s="429"/>
      <c r="O220" s="429"/>
      <c r="P220" s="429"/>
      <c r="Q220" s="429"/>
      <c r="R220" s="429"/>
      <c r="S220" s="429"/>
      <c r="T220" s="429"/>
      <c r="U220" s="429"/>
      <c r="V220" s="429"/>
      <c r="W220" s="429"/>
      <c r="X220" s="429"/>
      <c r="Y220" s="429"/>
      <c r="Z220" s="429"/>
      <c r="AA220" s="429"/>
      <c r="AB220" s="429"/>
      <c r="AC220" s="429"/>
      <c r="AD220" s="429"/>
      <c r="AE220" s="429"/>
      <c r="AF220" s="429"/>
      <c r="AG220" s="429"/>
      <c r="AH220" s="429"/>
      <c r="AI220" s="429"/>
      <c r="AJ220" s="429"/>
    </row>
    <row r="221" spans="1:37" ht="30.75" x14ac:dyDescent="0.45">
      <c r="A221" s="429"/>
      <c r="B221" s="429"/>
      <c r="C221" s="429"/>
      <c r="D221" s="429"/>
      <c r="E221" s="429"/>
      <c r="F221" s="429"/>
      <c r="G221" s="429"/>
      <c r="H221" s="574"/>
      <c r="I221" s="429"/>
      <c r="J221" s="429"/>
      <c r="K221" s="429"/>
      <c r="L221" s="429"/>
      <c r="M221" s="429"/>
      <c r="N221" s="429"/>
      <c r="O221" s="429"/>
      <c r="P221" s="429"/>
      <c r="Q221" s="429"/>
      <c r="R221" s="429"/>
      <c r="S221" s="574"/>
      <c r="T221" s="429"/>
      <c r="U221" s="574" t="s">
        <v>293</v>
      </c>
      <c r="V221" s="429"/>
      <c r="W221" s="429"/>
      <c r="X221" s="429"/>
      <c r="Y221" s="429"/>
      <c r="Z221" s="429"/>
      <c r="AA221" s="429"/>
      <c r="AB221" s="429"/>
      <c r="AC221" s="429"/>
      <c r="AD221" s="429"/>
      <c r="AE221" s="429"/>
      <c r="AF221" s="429"/>
      <c r="AG221" s="429"/>
      <c r="AH221" s="429"/>
      <c r="AI221" s="429"/>
      <c r="AJ221" s="429"/>
    </row>
    <row r="222" spans="1:37" x14ac:dyDescent="0.25">
      <c r="A222" s="429"/>
      <c r="B222" s="429"/>
      <c r="C222" s="429"/>
      <c r="D222" s="429"/>
      <c r="E222" s="429"/>
      <c r="F222" s="429"/>
      <c r="G222" s="429"/>
      <c r="H222" s="576"/>
      <c r="I222" s="429"/>
      <c r="J222" s="429"/>
      <c r="K222" s="429"/>
      <c r="L222" s="429"/>
      <c r="M222" s="429"/>
      <c r="N222" s="429"/>
      <c r="O222" s="429"/>
      <c r="P222" s="429"/>
      <c r="Q222" s="429"/>
      <c r="R222" s="429"/>
      <c r="S222" s="429"/>
      <c r="T222" s="429"/>
      <c r="U222" s="429"/>
      <c r="V222" s="429"/>
      <c r="W222" s="577"/>
      <c r="X222" s="577"/>
      <c r="Y222" s="577"/>
      <c r="Z222" s="429"/>
      <c r="AA222" s="429"/>
      <c r="AB222" s="429"/>
      <c r="AC222" s="429"/>
      <c r="AD222" s="429"/>
      <c r="AE222" s="429"/>
      <c r="AF222" s="429"/>
      <c r="AG222" s="429"/>
      <c r="AH222" s="429"/>
      <c r="AI222" s="429"/>
      <c r="AJ222" s="429"/>
    </row>
    <row r="223" spans="1:37" x14ac:dyDescent="0.25">
      <c r="A223" s="429"/>
      <c r="B223" s="429"/>
      <c r="C223" s="429"/>
      <c r="D223" s="429"/>
      <c r="E223" s="576"/>
      <c r="F223" s="576"/>
      <c r="G223" s="429"/>
      <c r="H223" s="429"/>
      <c r="I223" s="429"/>
      <c r="J223" s="429"/>
      <c r="K223" s="429"/>
      <c r="L223" s="429"/>
      <c r="M223" s="429"/>
      <c r="N223" s="429"/>
      <c r="O223" s="429"/>
      <c r="P223" s="429"/>
      <c r="Q223" s="429"/>
      <c r="R223" s="429"/>
      <c r="S223" s="429"/>
      <c r="T223" s="429"/>
      <c r="U223" s="429"/>
      <c r="V223" s="429"/>
      <c r="W223" s="578" t="s">
        <v>283</v>
      </c>
      <c r="X223" s="579"/>
      <c r="Y223" s="579"/>
      <c r="Z223" s="579"/>
      <c r="AA223" s="579"/>
      <c r="AB223" s="580"/>
      <c r="AC223" s="580"/>
      <c r="AD223" s="580"/>
      <c r="AE223" s="580"/>
      <c r="AF223" s="581"/>
      <c r="AG223" s="581"/>
      <c r="AH223" s="813" t="s">
        <v>283</v>
      </c>
      <c r="AI223" s="813"/>
      <c r="AJ223" s="813"/>
      <c r="AK223" s="813"/>
    </row>
    <row r="224" spans="1:37" x14ac:dyDescent="0.25">
      <c r="A224" s="582"/>
      <c r="B224" s="583">
        <v>2000</v>
      </c>
      <c r="C224" s="808">
        <v>2001</v>
      </c>
      <c r="D224" s="809"/>
      <c r="E224" s="808">
        <v>2002</v>
      </c>
      <c r="F224" s="809"/>
      <c r="G224" s="808">
        <v>2003</v>
      </c>
      <c r="H224" s="809"/>
      <c r="I224" s="808">
        <v>2004</v>
      </c>
      <c r="J224" s="809"/>
      <c r="K224" s="808">
        <v>2005</v>
      </c>
      <c r="L224" s="809"/>
      <c r="M224" s="808">
        <v>2006</v>
      </c>
      <c r="N224" s="809"/>
      <c r="O224" s="808">
        <v>2007</v>
      </c>
      <c r="P224" s="809"/>
      <c r="Q224" s="808">
        <v>2008</v>
      </c>
      <c r="R224" s="809"/>
      <c r="S224" s="808">
        <f>+S193</f>
        <v>2009</v>
      </c>
      <c r="T224" s="809"/>
      <c r="U224" s="808">
        <f>+U193</f>
        <v>2010</v>
      </c>
      <c r="V224" s="809"/>
      <c r="W224" s="584" t="s">
        <v>4</v>
      </c>
      <c r="X224" s="584" t="s">
        <v>5</v>
      </c>
      <c r="Y224" s="584" t="s">
        <v>6</v>
      </c>
      <c r="Z224" s="584" t="s">
        <v>7</v>
      </c>
      <c r="AA224" s="584" t="s">
        <v>8</v>
      </c>
      <c r="AB224" s="808">
        <f>+AB193</f>
        <v>2011</v>
      </c>
      <c r="AC224" s="809"/>
      <c r="AD224" s="808">
        <v>2012</v>
      </c>
      <c r="AE224" s="809"/>
      <c r="AF224" s="584" t="s">
        <v>9</v>
      </c>
      <c r="AG224" s="584" t="s">
        <v>10</v>
      </c>
      <c r="AH224" s="584" t="s">
        <v>11</v>
      </c>
      <c r="AI224" s="584" t="s">
        <v>12</v>
      </c>
      <c r="AJ224" s="584" t="s">
        <v>13</v>
      </c>
      <c r="AK224" s="584" t="s">
        <v>14</v>
      </c>
    </row>
    <row r="225" spans="1:37" x14ac:dyDescent="0.25">
      <c r="A225" s="585"/>
      <c r="B225" s="582"/>
      <c r="C225" s="586"/>
      <c r="D225" s="587"/>
      <c r="E225" s="586"/>
      <c r="F225" s="587" t="s">
        <v>284</v>
      </c>
      <c r="G225" s="586"/>
      <c r="H225" s="587" t="s">
        <v>284</v>
      </c>
      <c r="I225" s="586"/>
      <c r="J225" s="587" t="s">
        <v>284</v>
      </c>
      <c r="K225" s="586"/>
      <c r="L225" s="587" t="s">
        <v>284</v>
      </c>
      <c r="M225" s="586"/>
      <c r="N225" s="587" t="s">
        <v>284</v>
      </c>
      <c r="O225" s="586"/>
      <c r="P225" s="587" t="s">
        <v>284</v>
      </c>
      <c r="Q225" s="586"/>
      <c r="R225" s="587" t="s">
        <v>284</v>
      </c>
      <c r="S225" s="586"/>
      <c r="T225" s="587" t="s">
        <v>284</v>
      </c>
      <c r="U225" s="586"/>
      <c r="V225" s="587" t="s">
        <v>284</v>
      </c>
      <c r="W225" s="588"/>
      <c r="X225" s="588"/>
      <c r="Y225" s="588"/>
      <c r="Z225" s="588"/>
      <c r="AA225" s="588"/>
      <c r="AB225" s="586"/>
      <c r="AC225" s="587" t="s">
        <v>284</v>
      </c>
      <c r="AD225" s="586"/>
      <c r="AE225" s="587" t="s">
        <v>284</v>
      </c>
      <c r="AF225" s="588"/>
      <c r="AG225" s="588"/>
      <c r="AH225" s="588"/>
      <c r="AI225" s="588"/>
      <c r="AJ225" s="588"/>
      <c r="AK225" s="588"/>
    </row>
    <row r="226" spans="1:37" x14ac:dyDescent="0.25">
      <c r="A226" s="585"/>
      <c r="B226" s="589"/>
      <c r="C226" s="590"/>
      <c r="D226" s="591"/>
      <c r="E226" s="590"/>
      <c r="F226" s="591" t="s">
        <v>17</v>
      </c>
      <c r="G226" s="590"/>
      <c r="H226" s="591" t="s">
        <v>17</v>
      </c>
      <c r="I226" s="590"/>
      <c r="J226" s="591" t="s">
        <v>17</v>
      </c>
      <c r="K226" s="590"/>
      <c r="L226" s="591" t="s">
        <v>17</v>
      </c>
      <c r="M226" s="590"/>
      <c r="N226" s="591" t="s">
        <v>17</v>
      </c>
      <c r="O226" s="590"/>
      <c r="P226" s="591" t="s">
        <v>17</v>
      </c>
      <c r="Q226" s="590"/>
      <c r="R226" s="591" t="s">
        <v>17</v>
      </c>
      <c r="S226" s="590"/>
      <c r="T226" s="591" t="s">
        <v>17</v>
      </c>
      <c r="U226" s="590"/>
      <c r="V226" s="591" t="s">
        <v>17</v>
      </c>
      <c r="W226" s="588"/>
      <c r="X226" s="588"/>
      <c r="Y226" s="588"/>
      <c r="Z226" s="588"/>
      <c r="AA226" s="588"/>
      <c r="AB226" s="590"/>
      <c r="AC226" s="591" t="s">
        <v>17</v>
      </c>
      <c r="AD226" s="590"/>
      <c r="AE226" s="591" t="s">
        <v>17</v>
      </c>
      <c r="AF226" s="588"/>
      <c r="AG226" s="588"/>
      <c r="AH226" s="588"/>
      <c r="AI226" s="588"/>
      <c r="AJ226" s="588"/>
      <c r="AK226" s="588"/>
    </row>
    <row r="227" spans="1:37" x14ac:dyDescent="0.25">
      <c r="A227" s="585"/>
      <c r="B227" s="589"/>
      <c r="C227" s="590"/>
      <c r="D227" s="591"/>
      <c r="E227" s="590"/>
      <c r="F227" s="591" t="s">
        <v>285</v>
      </c>
      <c r="G227" s="590"/>
      <c r="H227" s="591" t="s">
        <v>285</v>
      </c>
      <c r="I227" s="590"/>
      <c r="J227" s="591" t="s">
        <v>285</v>
      </c>
      <c r="K227" s="590"/>
      <c r="L227" s="591" t="s">
        <v>285</v>
      </c>
      <c r="M227" s="590"/>
      <c r="N227" s="591" t="s">
        <v>285</v>
      </c>
      <c r="O227" s="590"/>
      <c r="P227" s="591" t="s">
        <v>285</v>
      </c>
      <c r="Q227" s="590"/>
      <c r="R227" s="591" t="s">
        <v>285</v>
      </c>
      <c r="S227" s="590"/>
      <c r="T227" s="591" t="s">
        <v>285</v>
      </c>
      <c r="U227" s="590"/>
      <c r="V227" s="591" t="s">
        <v>285</v>
      </c>
      <c r="W227" s="588"/>
      <c r="X227" s="588"/>
      <c r="Y227" s="588"/>
      <c r="Z227" s="588"/>
      <c r="AA227" s="588"/>
      <c r="AB227" s="590"/>
      <c r="AC227" s="591" t="s">
        <v>285</v>
      </c>
      <c r="AD227" s="590"/>
      <c r="AE227" s="591" t="s">
        <v>285</v>
      </c>
      <c r="AF227" s="588"/>
      <c r="AG227" s="588"/>
      <c r="AH227" s="588"/>
      <c r="AI227" s="588"/>
      <c r="AJ227" s="588"/>
      <c r="AK227" s="588"/>
    </row>
    <row r="228" spans="1:37" x14ac:dyDescent="0.25">
      <c r="A228" s="592" t="s">
        <v>54</v>
      </c>
      <c r="B228" s="593"/>
      <c r="C228" s="594">
        <v>131.48699999999999</v>
      </c>
      <c r="D228" s="595"/>
      <c r="E228" s="594">
        <v>134.60900000000001</v>
      </c>
      <c r="F228" s="595">
        <v>2.3743792161962887E-2</v>
      </c>
      <c r="G228" s="594">
        <v>136.12</v>
      </c>
      <c r="H228" s="595">
        <v>1.1225103819209678E-2</v>
      </c>
      <c r="I228" s="594">
        <v>153.946</v>
      </c>
      <c r="J228" s="595">
        <v>0.1309579782544813</v>
      </c>
      <c r="K228" s="594">
        <v>167.536</v>
      </c>
      <c r="L228" s="595">
        <v>8.8277707767658808E-2</v>
      </c>
      <c r="M228" s="594">
        <v>177.69200000000001</v>
      </c>
      <c r="N228" s="595">
        <v>6.0619807086238216E-2</v>
      </c>
      <c r="O228" s="594">
        <f>+[14]S2007!O12</f>
        <v>190.886</v>
      </c>
      <c r="P228" s="595">
        <f t="shared" ref="P228:P248" si="14">(+O228-M228)/M228</f>
        <v>7.4252076626972446E-2</v>
      </c>
      <c r="Q228" s="594">
        <f>+[15]S2008!O12</f>
        <v>203.929</v>
      </c>
      <c r="R228" s="595">
        <f t="shared" ref="R228:R248" si="15">(+Q228-O228)/O228</f>
        <v>6.8328740714353103E-2</v>
      </c>
      <c r="S228" s="594">
        <v>204.71700000000001</v>
      </c>
      <c r="T228" s="595">
        <v>3.8640899528758093E-3</v>
      </c>
      <c r="U228" s="594">
        <v>200.36</v>
      </c>
      <c r="V228" s="595">
        <v>-2.1283039513083912E-2</v>
      </c>
      <c r="W228" s="596">
        <v>102.37437921619629</v>
      </c>
      <c r="X228" s="596">
        <v>103.52354225132524</v>
      </c>
      <c r="Y228" s="596">
        <v>117.08077604630115</v>
      </c>
      <c r="Z228" s="596">
        <v>127.41639857932724</v>
      </c>
      <c r="AA228" s="596">
        <v>135.14035608082929</v>
      </c>
      <c r="AB228" s="594">
        <v>187.28399999999999</v>
      </c>
      <c r="AC228" s="595">
        <v>-6.5262527450589039E-2</v>
      </c>
      <c r="AD228" s="594">
        <v>144.411</v>
      </c>
      <c r="AE228" s="595">
        <v>-0.22891971551227008</v>
      </c>
      <c r="AF228" s="596">
        <v>145.17480815593939</v>
      </c>
      <c r="AG228" s="596">
        <v>155.09441998068252</v>
      </c>
      <c r="AH228" s="596">
        <v>155.69371877067698</v>
      </c>
      <c r="AI228" s="596">
        <v>152.38008320214166</v>
      </c>
      <c r="AJ228" s="596">
        <v>142.43537383923888</v>
      </c>
      <c r="AK228" s="596">
        <v>109.82910858107647</v>
      </c>
    </row>
    <row r="229" spans="1:37" x14ac:dyDescent="0.25">
      <c r="A229" s="592" t="s">
        <v>55</v>
      </c>
      <c r="B229" s="593"/>
      <c r="C229" s="594">
        <v>2.1339999999999999</v>
      </c>
      <c r="D229" s="595"/>
      <c r="E229" s="594">
        <v>2.1539999999999999</v>
      </c>
      <c r="F229" s="595">
        <v>9.3720712277413389E-3</v>
      </c>
      <c r="G229" s="594">
        <v>2.427</v>
      </c>
      <c r="H229" s="595">
        <v>0.12674094707520897</v>
      </c>
      <c r="I229" s="594">
        <v>3.1389999999999998</v>
      </c>
      <c r="J229" s="595">
        <v>0.29336629583848362</v>
      </c>
      <c r="K229" s="594">
        <v>3.0539999999999998</v>
      </c>
      <c r="L229" s="595">
        <v>-2.7078687480089191E-2</v>
      </c>
      <c r="M229" s="594">
        <v>3.2570000000000001</v>
      </c>
      <c r="N229" s="595">
        <v>6.6470203012442802E-2</v>
      </c>
      <c r="O229" s="594">
        <f>+[14]S2007!O13</f>
        <v>3.657</v>
      </c>
      <c r="P229" s="595">
        <f t="shared" si="14"/>
        <v>0.1228124040528093</v>
      </c>
      <c r="Q229" s="594">
        <f>+[15]S2008!O13</f>
        <v>2.6880000000000002</v>
      </c>
      <c r="R229" s="595">
        <f t="shared" si="15"/>
        <v>-0.26497128794093516</v>
      </c>
      <c r="S229" s="594">
        <v>2.7280000000000002</v>
      </c>
      <c r="T229" s="595">
        <v>1.4880952380952394E-2</v>
      </c>
      <c r="U229" s="594">
        <v>2.5059999999999998</v>
      </c>
      <c r="V229" s="595">
        <v>-8.1378299120234754E-2</v>
      </c>
      <c r="W229" s="596">
        <v>100.93720712277414</v>
      </c>
      <c r="X229" s="596">
        <v>113.73008434864106</v>
      </c>
      <c r="Y229" s="596">
        <v>147.09465791940019</v>
      </c>
      <c r="Z229" s="596">
        <v>143.1115276476101</v>
      </c>
      <c r="AA229" s="596">
        <v>152.62417994376759</v>
      </c>
      <c r="AB229" s="594">
        <v>2.79</v>
      </c>
      <c r="AC229" s="595">
        <v>0.11332801276935366</v>
      </c>
      <c r="AD229" s="594">
        <v>3.552</v>
      </c>
      <c r="AE229" s="595">
        <v>0.27311827956989249</v>
      </c>
      <c r="AF229" s="596">
        <v>171.36832239925025</v>
      </c>
      <c r="AG229" s="596">
        <v>125.9606373008435</v>
      </c>
      <c r="AH229" s="596">
        <v>127.83505154639177</v>
      </c>
      <c r="AI229" s="596">
        <v>117.43205248359887</v>
      </c>
      <c r="AJ229" s="596">
        <v>-3.8134160787363953</v>
      </c>
      <c r="AK229" s="596">
        <v>166.44798500468605</v>
      </c>
    </row>
    <row r="230" spans="1:37" x14ac:dyDescent="0.25">
      <c r="A230" s="592" t="s">
        <v>56</v>
      </c>
      <c r="B230" s="593"/>
      <c r="C230" s="594">
        <v>147.279</v>
      </c>
      <c r="D230" s="595"/>
      <c r="E230" s="594">
        <v>153.923</v>
      </c>
      <c r="F230" s="595">
        <v>4.5111658824408131E-2</v>
      </c>
      <c r="G230" s="594">
        <v>157.28299999999999</v>
      </c>
      <c r="H230" s="595">
        <v>2.1829096366364903E-2</v>
      </c>
      <c r="I230" s="594">
        <v>166.34299999999999</v>
      </c>
      <c r="J230" s="595">
        <v>5.7603173896733931E-2</v>
      </c>
      <c r="K230" s="594">
        <v>173.828</v>
      </c>
      <c r="L230" s="595">
        <v>4.4997384921517669E-2</v>
      </c>
      <c r="M230" s="594">
        <v>183.154</v>
      </c>
      <c r="N230" s="595">
        <v>5.3650735209517415E-2</v>
      </c>
      <c r="O230" s="594">
        <f>+[14]S2007!O14</f>
        <v>196.46899999999999</v>
      </c>
      <c r="P230" s="595">
        <f t="shared" si="14"/>
        <v>7.2698384965657309E-2</v>
      </c>
      <c r="Q230" s="594">
        <f>+[15]S2008!O14</f>
        <v>208.27699999999999</v>
      </c>
      <c r="R230" s="595">
        <f t="shared" si="15"/>
        <v>6.0101084649486651E-2</v>
      </c>
      <c r="S230" s="594">
        <v>219.12</v>
      </c>
      <c r="T230" s="595">
        <v>5.2060477153022262E-2</v>
      </c>
      <c r="U230" s="594">
        <v>233.404</v>
      </c>
      <c r="V230" s="595">
        <v>6.5188024826579011E-2</v>
      </c>
      <c r="W230" s="596">
        <v>104.51116588244081</v>
      </c>
      <c r="X230" s="596">
        <v>106.79255019384976</v>
      </c>
      <c r="Y230" s="596">
        <v>112.94414003354177</v>
      </c>
      <c r="Z230" s="596">
        <v>118.02633097726084</v>
      </c>
      <c r="AA230" s="596">
        <v>124.35853040827274</v>
      </c>
      <c r="AB230" s="594">
        <v>245.78800000000001</v>
      </c>
      <c r="AC230" s="595">
        <v>5.3058216654384732E-2</v>
      </c>
      <c r="AD230" s="594">
        <v>236.95099999999999</v>
      </c>
      <c r="AE230" s="595">
        <v>-3.5953748759093275E-2</v>
      </c>
      <c r="AF230" s="596">
        <v>133.39919472565674</v>
      </c>
      <c r="AG230" s="596">
        <v>141.41663102003679</v>
      </c>
      <c r="AH230" s="596">
        <v>148.7788483083128</v>
      </c>
      <c r="AI230" s="596">
        <v>158.47744756550492</v>
      </c>
      <c r="AJ230" s="596">
        <v>4.4261588431865562E-2</v>
      </c>
      <c r="AK230" s="596">
        <v>160.88580177757859</v>
      </c>
    </row>
    <row r="231" spans="1:37" x14ac:dyDescent="0.25">
      <c r="A231" s="592" t="s">
        <v>57</v>
      </c>
      <c r="B231" s="593"/>
      <c r="C231" s="594">
        <v>0</v>
      </c>
      <c r="D231" s="595"/>
      <c r="E231" s="594">
        <v>13.227</v>
      </c>
      <c r="F231" s="595" t="e">
        <v>#DIV/0!</v>
      </c>
      <c r="G231" s="594">
        <v>14.63</v>
      </c>
      <c r="H231" s="595">
        <v>0.10607091555152343</v>
      </c>
      <c r="I231" s="594">
        <v>18.626999999999999</v>
      </c>
      <c r="J231" s="595">
        <v>0.27320574162679412</v>
      </c>
      <c r="K231" s="594">
        <v>26.161999999999999</v>
      </c>
      <c r="L231" s="595">
        <v>0.40452031996564131</v>
      </c>
      <c r="M231" s="594">
        <v>29.074000000000002</v>
      </c>
      <c r="N231" s="595">
        <v>0.11130647504013465</v>
      </c>
      <c r="O231" s="594">
        <f>+[14]S2007!O15</f>
        <v>30.983000000000001</v>
      </c>
      <c r="P231" s="595">
        <f t="shared" si="14"/>
        <v>6.5660039898190789E-2</v>
      </c>
      <c r="Q231" s="594">
        <f>+[15]S2008!O15</f>
        <v>33.406999999999996</v>
      </c>
      <c r="R231" s="595">
        <f t="shared" si="15"/>
        <v>7.8236452248006835E-2</v>
      </c>
      <c r="S231" s="594">
        <v>36.255000000000003</v>
      </c>
      <c r="T231" s="595">
        <v>8.525159397731033E-2</v>
      </c>
      <c r="U231" s="594">
        <v>38.191000000000003</v>
      </c>
      <c r="V231" s="595">
        <v>5.339953109915873E-2</v>
      </c>
      <c r="W231" s="596" t="e">
        <v>#DIV/0!</v>
      </c>
      <c r="X231" s="596" t="e">
        <v>#DIV/0!</v>
      </c>
      <c r="Y231" s="596" t="e">
        <v>#DIV/0!</v>
      </c>
      <c r="Z231" s="596" t="e">
        <v>#DIV/0!</v>
      </c>
      <c r="AA231" s="596" t="e">
        <v>#DIV/0!</v>
      </c>
      <c r="AB231" s="594">
        <v>38.865000000000002</v>
      </c>
      <c r="AC231" s="595">
        <v>1.7648136995627228E-2</v>
      </c>
      <c r="AD231" s="594">
        <v>40.387</v>
      </c>
      <c r="AE231" s="595">
        <v>3.9161199022256489E-2</v>
      </c>
      <c r="AF231" s="596"/>
      <c r="AG231" s="596"/>
      <c r="AH231" s="596"/>
      <c r="AI231" s="596"/>
      <c r="AJ231" s="596"/>
      <c r="AK231" s="596"/>
    </row>
    <row r="232" spans="1:37" x14ac:dyDescent="0.25">
      <c r="A232" s="592" t="s">
        <v>58</v>
      </c>
      <c r="B232" s="593"/>
      <c r="C232" s="594">
        <v>9.2170000000000005</v>
      </c>
      <c r="D232" s="595"/>
      <c r="E232" s="594">
        <v>10.362</v>
      </c>
      <c r="F232" s="595">
        <v>0.1242269718997504</v>
      </c>
      <c r="G232" s="594">
        <v>10.874000000000001</v>
      </c>
      <c r="H232" s="595">
        <v>4.9411310557807418E-2</v>
      </c>
      <c r="I232" s="594">
        <v>11.805</v>
      </c>
      <c r="J232" s="595">
        <v>8.5617068236159569E-2</v>
      </c>
      <c r="K232" s="594">
        <v>13.212</v>
      </c>
      <c r="L232" s="595">
        <v>0.11918678526048285</v>
      </c>
      <c r="M232" s="594">
        <v>14.558</v>
      </c>
      <c r="N232" s="595">
        <v>0.10187708144111415</v>
      </c>
      <c r="O232" s="594">
        <f>+[14]S2007!O16</f>
        <v>15.353999999999999</v>
      </c>
      <c r="P232" s="595">
        <f t="shared" si="14"/>
        <v>5.4677840362687143E-2</v>
      </c>
      <c r="Q232" s="594">
        <f>+[15]S2008!O16</f>
        <v>19.138000000000002</v>
      </c>
      <c r="R232" s="595">
        <f t="shared" si="15"/>
        <v>0.24645043636837324</v>
      </c>
      <c r="S232" s="594">
        <v>21.262</v>
      </c>
      <c r="T232" s="595">
        <v>0.11098338384366176</v>
      </c>
      <c r="U232" s="594">
        <v>21.655000000000001</v>
      </c>
      <c r="V232" s="595">
        <v>1.8483679804345812E-2</v>
      </c>
      <c r="W232" s="596">
        <v>112.42269718997504</v>
      </c>
      <c r="X232" s="596">
        <v>117.97764999457524</v>
      </c>
      <c r="Y232" s="596">
        <v>128.07855050450254</v>
      </c>
      <c r="Z232" s="596">
        <v>143.34382119995658</v>
      </c>
      <c r="AA232" s="596">
        <v>157.94727134642508</v>
      </c>
      <c r="AB232" s="594">
        <v>22.584</v>
      </c>
      <c r="AC232" s="595">
        <v>4.2900023089355734E-2</v>
      </c>
      <c r="AD232" s="594">
        <v>22.25</v>
      </c>
      <c r="AE232" s="595">
        <v>-1.478923131420473E-2</v>
      </c>
      <c r="AF232" s="596">
        <v>166.58348703482693</v>
      </c>
      <c r="AG232" s="596">
        <v>207.63806010632527</v>
      </c>
      <c r="AH232" s="596">
        <v>230.68243463165888</v>
      </c>
      <c r="AI232" s="596">
        <v>234.94629488987741</v>
      </c>
      <c r="AJ232" s="596">
        <v>0.20053900189157048</v>
      </c>
      <c r="AK232" s="596">
        <v>241.4017576217858</v>
      </c>
    </row>
    <row r="233" spans="1:37" x14ac:dyDescent="0.25">
      <c r="A233" s="592" t="s">
        <v>59</v>
      </c>
      <c r="B233" s="593"/>
      <c r="C233" s="594">
        <v>65.584999999999994</v>
      </c>
      <c r="D233" s="595"/>
      <c r="E233" s="594">
        <v>71.215000000000003</v>
      </c>
      <c r="F233" s="595">
        <v>8.5842799420599372E-2</v>
      </c>
      <c r="G233" s="594">
        <v>78.415000000000006</v>
      </c>
      <c r="H233" s="595">
        <v>0.10110229586463529</v>
      </c>
      <c r="I233" s="594">
        <v>87.31</v>
      </c>
      <c r="J233" s="595">
        <v>0.11343492954154173</v>
      </c>
      <c r="K233" s="594">
        <v>96.186000000000007</v>
      </c>
      <c r="L233" s="595">
        <v>0.10166074905509111</v>
      </c>
      <c r="M233" s="594">
        <v>105.559</v>
      </c>
      <c r="N233" s="595">
        <v>9.7446613852327682E-2</v>
      </c>
      <c r="O233" s="594">
        <f>+[14]S2007!O17</f>
        <v>115.288</v>
      </c>
      <c r="P233" s="595">
        <f t="shared" si="14"/>
        <v>9.2166466146894152E-2</v>
      </c>
      <c r="Q233" s="594">
        <f>+[15]S2008!O17</f>
        <v>127.09</v>
      </c>
      <c r="R233" s="595">
        <f t="shared" si="15"/>
        <v>0.10236971757685108</v>
      </c>
      <c r="S233" s="594">
        <v>134.572</v>
      </c>
      <c r="T233" s="595">
        <v>5.887166574868203E-2</v>
      </c>
      <c r="U233" s="594">
        <v>134.51300000000001</v>
      </c>
      <c r="V233" s="595">
        <v>-4.3842701304875828E-4</v>
      </c>
      <c r="W233" s="596">
        <v>108.58427994205994</v>
      </c>
      <c r="X233" s="596">
        <v>119.56239993901046</v>
      </c>
      <c r="Y233" s="596">
        <v>133.12495235190977</v>
      </c>
      <c r="Z233" s="596">
        <v>146.65853472592821</v>
      </c>
      <c r="AA233" s="596">
        <v>160.94991232751391</v>
      </c>
      <c r="AB233" s="594">
        <v>134.82900000000001</v>
      </c>
      <c r="AC233" s="595">
        <v>2.3492153174786267E-3</v>
      </c>
      <c r="AD233" s="594">
        <v>132.49199999999999</v>
      </c>
      <c r="AE233" s="595">
        <v>-1.7333066328460624E-2</v>
      </c>
      <c r="AF233" s="596">
        <v>175.78409697339333</v>
      </c>
      <c r="AG233" s="596">
        <v>193.77906533506138</v>
      </c>
      <c r="AH233" s="596">
        <v>205.18716169855915</v>
      </c>
      <c r="AI233" s="596">
        <v>205.09720210413968</v>
      </c>
      <c r="AJ233" s="596">
        <v>-6.6848671656316583E-4</v>
      </c>
      <c r="AK233" s="596">
        <v>202.0157048105512</v>
      </c>
    </row>
    <row r="234" spans="1:37" x14ac:dyDescent="0.25">
      <c r="A234" s="592" t="s">
        <v>60</v>
      </c>
      <c r="B234" s="593"/>
      <c r="C234" s="594">
        <v>32.107999999999997</v>
      </c>
      <c r="D234" s="595"/>
      <c r="E234" s="594">
        <v>34.529000000000003</v>
      </c>
      <c r="F234" s="595">
        <v>7.5401769029525556E-2</v>
      </c>
      <c r="G234" s="594">
        <v>37.807000000000002</v>
      </c>
      <c r="H234" s="595">
        <v>9.4934692577253857E-2</v>
      </c>
      <c r="I234" s="594">
        <v>42.677999999999997</v>
      </c>
      <c r="J234" s="595">
        <v>0.12883857486708797</v>
      </c>
      <c r="K234" s="594">
        <v>45.14</v>
      </c>
      <c r="L234" s="595">
        <v>5.7687801677679444E-2</v>
      </c>
      <c r="M234" s="594">
        <v>48.06</v>
      </c>
      <c r="N234" s="595">
        <v>6.4687638458130303E-2</v>
      </c>
      <c r="O234" s="594">
        <f>+[14]S2007!O18</f>
        <v>52.154000000000003</v>
      </c>
      <c r="P234" s="595">
        <f t="shared" si="14"/>
        <v>8.5185185185185211E-2</v>
      </c>
      <c r="Q234" s="594">
        <f>+[15]S2008!O18</f>
        <v>52.883000000000003</v>
      </c>
      <c r="R234" s="595">
        <f t="shared" si="15"/>
        <v>1.3977834873643425E-2</v>
      </c>
      <c r="S234" s="594">
        <v>44.33</v>
      </c>
      <c r="T234" s="595">
        <v>-0.16173439479605931</v>
      </c>
      <c r="U234" s="594">
        <v>46.405000000000001</v>
      </c>
      <c r="V234" s="595">
        <v>4.680803067899849E-2</v>
      </c>
      <c r="W234" s="596">
        <v>107.54017690295255</v>
      </c>
      <c r="X234" s="596">
        <v>117.74947053693785</v>
      </c>
      <c r="Y234" s="596">
        <v>132.92014451227109</v>
      </c>
      <c r="Z234" s="596">
        <v>140.58801544786348</v>
      </c>
      <c r="AA234" s="596">
        <v>149.6823221627009</v>
      </c>
      <c r="AB234" s="594">
        <v>45.088000000000001</v>
      </c>
      <c r="AC234" s="595">
        <v>-2.8380562439392309E-2</v>
      </c>
      <c r="AD234" s="594">
        <v>44.575000000000003</v>
      </c>
      <c r="AE234" s="595">
        <v>-1.137775017743076E-2</v>
      </c>
      <c r="AF234" s="596">
        <v>162.43303849507913</v>
      </c>
      <c r="AG234" s="596">
        <v>164.70350068518752</v>
      </c>
      <c r="AH234" s="596">
        <v>138.06527968107639</v>
      </c>
      <c r="AI234" s="596">
        <v>144.52784352809272</v>
      </c>
      <c r="AJ234" s="596">
        <v>0.14578307798366552</v>
      </c>
      <c r="AK234" s="596">
        <v>138.82832938831444</v>
      </c>
    </row>
    <row r="235" spans="1:37" x14ac:dyDescent="0.25">
      <c r="A235" s="592" t="s">
        <v>61</v>
      </c>
      <c r="B235" s="593"/>
      <c r="C235" s="594">
        <v>22.12</v>
      </c>
      <c r="D235" s="595"/>
      <c r="E235" s="594">
        <v>25.869</v>
      </c>
      <c r="F235" s="595">
        <v>0.1694846292947558</v>
      </c>
      <c r="G235" s="594">
        <v>29.395</v>
      </c>
      <c r="H235" s="595">
        <v>0.13630213769376473</v>
      </c>
      <c r="I235" s="594">
        <v>32.988999999999997</v>
      </c>
      <c r="J235" s="595">
        <v>0.12226569144412307</v>
      </c>
      <c r="K235" s="594">
        <v>35.628999999999998</v>
      </c>
      <c r="L235" s="595">
        <v>8.0026675558519528E-2</v>
      </c>
      <c r="M235" s="594">
        <v>36.167999999999999</v>
      </c>
      <c r="N235" s="595">
        <v>1.5128125964803995E-2</v>
      </c>
      <c r="O235" s="594">
        <f>+[14]S2007!O19</f>
        <v>38.098999999999997</v>
      </c>
      <c r="P235" s="595">
        <f t="shared" si="14"/>
        <v>5.3389736783897294E-2</v>
      </c>
      <c r="Q235" s="594">
        <f>+[15]S2008!O19</f>
        <v>42.795999999999999</v>
      </c>
      <c r="R235" s="595">
        <f t="shared" si="15"/>
        <v>0.12328407569752495</v>
      </c>
      <c r="S235" s="594">
        <v>43.238999999999997</v>
      </c>
      <c r="T235" s="595">
        <v>1.0351434713524578E-2</v>
      </c>
      <c r="U235" s="594">
        <v>40.241</v>
      </c>
      <c r="V235" s="595">
        <v>-6.9335553551192156E-2</v>
      </c>
      <c r="W235" s="596">
        <v>116.94846292947558</v>
      </c>
      <c r="X235" s="596">
        <v>132.88878842676311</v>
      </c>
      <c r="Y235" s="596">
        <v>149.13652802893307</v>
      </c>
      <c r="Z235" s="596">
        <v>161.07142857142856</v>
      </c>
      <c r="AA235" s="596">
        <v>163.50813743218805</v>
      </c>
      <c r="AB235" s="594">
        <v>37.194000000000003</v>
      </c>
      <c r="AC235" s="595">
        <v>-7.571879426455598E-2</v>
      </c>
      <c r="AD235" s="594">
        <v>44.066000000000003</v>
      </c>
      <c r="AE235" s="595">
        <v>0.18476098295423993</v>
      </c>
      <c r="AF235" s="596">
        <v>172.23779385171787</v>
      </c>
      <c r="AG235" s="596">
        <v>193.47197106690777</v>
      </c>
      <c r="AH235" s="596">
        <v>195.47468354430379</v>
      </c>
      <c r="AI235" s="596">
        <v>181.92133815551537</v>
      </c>
      <c r="AJ235" s="596">
        <v>-0.31345186958043314</v>
      </c>
      <c r="AK235" s="596">
        <v>199.21338155515372</v>
      </c>
    </row>
    <row r="236" spans="1:37" x14ac:dyDescent="0.25">
      <c r="A236" s="592" t="s">
        <v>62</v>
      </c>
      <c r="B236" s="593"/>
      <c r="C236" s="594">
        <v>59.844999999999999</v>
      </c>
      <c r="D236" s="595"/>
      <c r="E236" s="594">
        <v>63.152000000000001</v>
      </c>
      <c r="F236" s="595">
        <v>5.5259420168769356E-2</v>
      </c>
      <c r="G236" s="594">
        <v>66.23</v>
      </c>
      <c r="H236" s="595">
        <v>4.8739549024575675E-2</v>
      </c>
      <c r="I236" s="594">
        <v>79.975999999999999</v>
      </c>
      <c r="J236" s="595">
        <v>0.20754944889023091</v>
      </c>
      <c r="K236" s="594">
        <v>88.266000000000005</v>
      </c>
      <c r="L236" s="595">
        <v>0.10365609682904879</v>
      </c>
      <c r="M236" s="594">
        <v>95.686999999999998</v>
      </c>
      <c r="N236" s="595">
        <v>8.4075408424534842E-2</v>
      </c>
      <c r="O236" s="594">
        <f>+[14]S2007!O20</f>
        <v>101.229</v>
      </c>
      <c r="P236" s="595">
        <f t="shared" si="14"/>
        <v>5.7918003490547321E-2</v>
      </c>
      <c r="Q236" s="594">
        <f>+[15]S2008!O20</f>
        <v>110.279</v>
      </c>
      <c r="R236" s="595">
        <f t="shared" si="15"/>
        <v>8.9401258532633907E-2</v>
      </c>
      <c r="S236" s="594">
        <v>114.42100000000001</v>
      </c>
      <c r="T236" s="595">
        <v>3.7559281458845385E-2</v>
      </c>
      <c r="U236" s="594">
        <v>116.746</v>
      </c>
      <c r="V236" s="595">
        <v>2.031969655919795E-2</v>
      </c>
      <c r="W236" s="596">
        <v>105.52594201687694</v>
      </c>
      <c r="X236" s="596">
        <v>110.66922884117304</v>
      </c>
      <c r="Y236" s="596">
        <v>133.63856629626537</v>
      </c>
      <c r="Z236" s="596">
        <v>147.49101846436628</v>
      </c>
      <c r="AA236" s="596">
        <v>159.89138608070851</v>
      </c>
      <c r="AB236" s="594">
        <v>119.223</v>
      </c>
      <c r="AC236" s="595">
        <v>2.1217001010741303E-2</v>
      </c>
      <c r="AD236" s="594">
        <v>118.92700000000001</v>
      </c>
      <c r="AE236" s="595">
        <v>-2.4827424238611029E-3</v>
      </c>
      <c r="AF236" s="596">
        <v>169.15197593783941</v>
      </c>
      <c r="AG236" s="596">
        <v>184.27437546996407</v>
      </c>
      <c r="AH236" s="596">
        <v>191.19558860389341</v>
      </c>
      <c r="AI236" s="596">
        <v>195.08062494778176</v>
      </c>
      <c r="AJ236" s="596">
        <v>3.395387510936132E-2</v>
      </c>
      <c r="AK236" s="596">
        <v>198.72503968585514</v>
      </c>
    </row>
    <row r="237" spans="1:37" x14ac:dyDescent="0.25">
      <c r="A237" s="592" t="s">
        <v>63</v>
      </c>
      <c r="B237" s="593"/>
      <c r="C237" s="594">
        <v>56.372</v>
      </c>
      <c r="D237" s="595"/>
      <c r="E237" s="594">
        <v>59.811999999999998</v>
      </c>
      <c r="F237" s="595">
        <v>6.1023203008585783E-2</v>
      </c>
      <c r="G237" s="594">
        <v>61.383000000000003</v>
      </c>
      <c r="H237" s="595">
        <v>2.6265632314585789E-2</v>
      </c>
      <c r="I237" s="594">
        <v>49.679000000000002</v>
      </c>
      <c r="J237" s="595">
        <v>-0.19067168434257042</v>
      </c>
      <c r="K237" s="594">
        <v>54.194000000000003</v>
      </c>
      <c r="L237" s="595">
        <v>9.088347188953079E-2</v>
      </c>
      <c r="M237" s="594">
        <v>53.23</v>
      </c>
      <c r="N237" s="595">
        <v>-1.7787947005203635E-2</v>
      </c>
      <c r="O237" s="594">
        <f>+[14]S2007!O21</f>
        <v>55.274999999999999</v>
      </c>
      <c r="P237" s="595">
        <f t="shared" si="14"/>
        <v>3.8418185233890699E-2</v>
      </c>
      <c r="Q237" s="594">
        <f>+[15]S2008!O21</f>
        <v>63.246000000000002</v>
      </c>
      <c r="R237" s="595">
        <f t="shared" si="15"/>
        <v>0.14420624151967443</v>
      </c>
      <c r="S237" s="594">
        <v>72.936999999999998</v>
      </c>
      <c r="T237" s="595">
        <v>0.15322708155456463</v>
      </c>
      <c r="U237" s="594">
        <v>77.540000000000006</v>
      </c>
      <c r="V237" s="595">
        <v>6.3109258675295238E-2</v>
      </c>
      <c r="W237" s="596">
        <v>106.10232030085858</v>
      </c>
      <c r="X237" s="596">
        <v>108.88916483360534</v>
      </c>
      <c r="Y237" s="596">
        <v>88.12708436812602</v>
      </c>
      <c r="Z237" s="596">
        <v>96.136379763002907</v>
      </c>
      <c r="AA237" s="596">
        <v>94.426310934506489</v>
      </c>
      <c r="AB237" s="594">
        <v>78.120999999999995</v>
      </c>
      <c r="AC237" s="595">
        <v>7.4929068867679756E-3</v>
      </c>
      <c r="AD237" s="594">
        <v>80.284000000000006</v>
      </c>
      <c r="AE237" s="595">
        <v>2.7687817616262093E-2</v>
      </c>
      <c r="AF237" s="596">
        <v>98.053998438941321</v>
      </c>
      <c r="AG237" s="596">
        <v>112.19399701979707</v>
      </c>
      <c r="AH237" s="596">
        <v>129.3851557510821</v>
      </c>
      <c r="AI237" s="596">
        <v>137.5505570141205</v>
      </c>
      <c r="AJ237" s="596">
        <v>0.11195142743790143</v>
      </c>
      <c r="AK237" s="596">
        <v>142.41822181224722</v>
      </c>
    </row>
    <row r="238" spans="1:37" x14ac:dyDescent="0.25">
      <c r="A238" s="592" t="s">
        <v>64</v>
      </c>
      <c r="B238" s="593"/>
      <c r="C238" s="594">
        <v>17.683</v>
      </c>
      <c r="D238" s="595"/>
      <c r="E238" s="594">
        <v>24.378</v>
      </c>
      <c r="F238" s="595">
        <v>0.37861222643216652</v>
      </c>
      <c r="G238" s="594">
        <v>26.673999999999999</v>
      </c>
      <c r="H238" s="595">
        <v>9.4183280006563272E-2</v>
      </c>
      <c r="I238" s="594">
        <v>27.824999999999999</v>
      </c>
      <c r="J238" s="595">
        <v>4.3150633575766657E-2</v>
      </c>
      <c r="K238" s="594">
        <v>30.707999999999998</v>
      </c>
      <c r="L238" s="595">
        <v>0.10361185983827491</v>
      </c>
      <c r="M238" s="594">
        <v>32.424999999999997</v>
      </c>
      <c r="N238" s="595">
        <v>5.5913768399114203E-2</v>
      </c>
      <c r="O238" s="594">
        <f>+[14]S2007!O22</f>
        <v>33.204999999999998</v>
      </c>
      <c r="P238" s="595">
        <f t="shared" si="14"/>
        <v>2.405551272166542E-2</v>
      </c>
      <c r="Q238" s="594">
        <f>+[15]S2008!O22</f>
        <v>37.438000000000002</v>
      </c>
      <c r="R238" s="595">
        <f t="shared" si="15"/>
        <v>0.1274808010841742</v>
      </c>
      <c r="S238" s="594">
        <v>39.634</v>
      </c>
      <c r="T238" s="595">
        <v>5.8656979539505258E-2</v>
      </c>
      <c r="U238" s="594">
        <v>38.393999999999998</v>
      </c>
      <c r="V238" s="595">
        <v>-3.1286269364686932E-2</v>
      </c>
      <c r="W238" s="596">
        <v>137.86122264321665</v>
      </c>
      <c r="X238" s="596">
        <v>150.84544477746988</v>
      </c>
      <c r="Y238" s="596">
        <v>157.35452129163605</v>
      </c>
      <c r="Z238" s="596">
        <v>173.65831589662389</v>
      </c>
      <c r="AA238" s="596">
        <v>183.36820675224791</v>
      </c>
      <c r="AB238" s="594">
        <v>39.497</v>
      </c>
      <c r="AC238" s="595">
        <v>2.8728447153201064E-2</v>
      </c>
      <c r="AD238" s="594">
        <v>38.624000000000002</v>
      </c>
      <c r="AE238" s="595">
        <v>-2.2102944527432403E-2</v>
      </c>
      <c r="AF238" s="596">
        <v>187.7792229825256</v>
      </c>
      <c r="AG238" s="596">
        <v>211.7174687553017</v>
      </c>
      <c r="AH238" s="596">
        <v>224.13617598823731</v>
      </c>
      <c r="AI238" s="596">
        <v>217.12379121189844</v>
      </c>
      <c r="AJ238" s="596">
        <v>-0.17692851532369502</v>
      </c>
      <c r="AK238" s="596">
        <v>218.42447548492905</v>
      </c>
    </row>
    <row r="239" spans="1:37" x14ac:dyDescent="0.25">
      <c r="A239" s="592" t="s">
        <v>65</v>
      </c>
      <c r="B239" s="593"/>
      <c r="C239" s="594">
        <v>12.827</v>
      </c>
      <c r="D239" s="595"/>
      <c r="E239" s="594">
        <v>15.949</v>
      </c>
      <c r="F239" s="595">
        <v>0.24339284322133001</v>
      </c>
      <c r="G239" s="594">
        <v>17.11</v>
      </c>
      <c r="H239" s="595">
        <v>7.2794532572575052E-2</v>
      </c>
      <c r="I239" s="594">
        <v>17.917000000000002</v>
      </c>
      <c r="J239" s="595">
        <v>4.7165400350672251E-2</v>
      </c>
      <c r="K239" s="594">
        <v>19.213000000000001</v>
      </c>
      <c r="L239" s="595">
        <v>7.2333537980688686E-2</v>
      </c>
      <c r="M239" s="594">
        <v>20.728999999999999</v>
      </c>
      <c r="N239" s="595">
        <v>7.8904908135116747E-2</v>
      </c>
      <c r="O239" s="594">
        <f>+[14]S2007!O23</f>
        <v>20.119</v>
      </c>
      <c r="P239" s="595">
        <f t="shared" si="14"/>
        <v>-2.9427372280380119E-2</v>
      </c>
      <c r="Q239" s="594">
        <f>+[15]S2008!O23</f>
        <v>26.734999999999999</v>
      </c>
      <c r="R239" s="595">
        <f t="shared" si="15"/>
        <v>0.32884338187782691</v>
      </c>
      <c r="S239" s="594">
        <v>27.934999999999999</v>
      </c>
      <c r="T239" s="595">
        <v>4.4884982233027844E-2</v>
      </c>
      <c r="U239" s="594">
        <v>28.120999999999999</v>
      </c>
      <c r="V239" s="595">
        <v>6.6583139430821531E-3</v>
      </c>
      <c r="W239" s="596">
        <v>124.339284322133</v>
      </c>
      <c r="X239" s="596">
        <v>133.39050440477118</v>
      </c>
      <c r="Y239" s="596">
        <v>139.68192094800031</v>
      </c>
      <c r="Z239" s="596">
        <v>149.78560848210805</v>
      </c>
      <c r="AA239" s="596">
        <v>161.60442815935136</v>
      </c>
      <c r="AB239" s="594">
        <v>40.844999999999999</v>
      </c>
      <c r="AC239" s="595">
        <v>0.45247324063866862</v>
      </c>
      <c r="AD239" s="594">
        <v>37.292000000000002</v>
      </c>
      <c r="AE239" s="595">
        <v>-8.6987391357571248E-2</v>
      </c>
      <c r="AF239" s="596">
        <v>156.84883448974819</v>
      </c>
      <c r="AG239" s="596">
        <v>208.42753566695251</v>
      </c>
      <c r="AH239" s="596">
        <v>217.78280190223745</v>
      </c>
      <c r="AI239" s="596">
        <v>219.2328681687066</v>
      </c>
      <c r="AJ239" s="596">
        <v>5.1908583013045018E-2</v>
      </c>
      <c r="AK239" s="596">
        <v>290.73049037187184</v>
      </c>
    </row>
    <row r="240" spans="1:37" x14ac:dyDescent="0.25">
      <c r="A240" s="592" t="s">
        <v>66</v>
      </c>
      <c r="B240" s="593"/>
      <c r="C240" s="594">
        <v>223.59200000000001</v>
      </c>
      <c r="D240" s="595"/>
      <c r="E240" s="594">
        <v>142.648</v>
      </c>
      <c r="F240" s="595">
        <v>-0.36201653010841178</v>
      </c>
      <c r="G240" s="594">
        <v>152.76900000000001</v>
      </c>
      <c r="H240" s="595">
        <v>7.0950872076720392E-2</v>
      </c>
      <c r="I240" s="594">
        <v>168.84100000000001</v>
      </c>
      <c r="J240" s="595">
        <v>0.10520458993644</v>
      </c>
      <c r="K240" s="594">
        <v>182.96700000000001</v>
      </c>
      <c r="L240" s="595">
        <v>8.3664512766448929E-2</v>
      </c>
      <c r="M240" s="594">
        <v>205.96299999999999</v>
      </c>
      <c r="N240" s="595">
        <v>0.12568386648958543</v>
      </c>
      <c r="O240" s="594">
        <f>+[14]S2007!O24</f>
        <v>212.29300000000001</v>
      </c>
      <c r="P240" s="595">
        <f t="shared" si="14"/>
        <v>3.0733675465981814E-2</v>
      </c>
      <c r="Q240" s="594">
        <f>+[15]S2008!O24</f>
        <v>223.58600000000001</v>
      </c>
      <c r="R240" s="595">
        <f t="shared" si="15"/>
        <v>5.3195347938933484E-2</v>
      </c>
      <c r="S240" s="594">
        <v>240.65</v>
      </c>
      <c r="T240" s="595">
        <v>7.6319626452461209E-2</v>
      </c>
      <c r="U240" s="594">
        <v>238.64099999999999</v>
      </c>
      <c r="V240" s="595">
        <v>-8.348223561188509E-3</v>
      </c>
      <c r="W240" s="596">
        <v>63.798346989158823</v>
      </c>
      <c r="X240" s="596">
        <v>68.324895345092841</v>
      </c>
      <c r="Y240" s="596">
        <v>75.51298794232352</v>
      </c>
      <c r="Z240" s="596">
        <v>81.830745286056754</v>
      </c>
      <c r="AA240" s="596">
        <v>92.115549751332779</v>
      </c>
      <c r="AB240" s="594">
        <v>251.19300000000001</v>
      </c>
      <c r="AC240" s="595">
        <v>5.2597835242058244E-2</v>
      </c>
      <c r="AD240" s="594">
        <v>241.398</v>
      </c>
      <c r="AE240" s="595">
        <v>-3.8993921008945373E-2</v>
      </c>
      <c r="AF240" s="596">
        <v>94.946599162760734</v>
      </c>
      <c r="AG240" s="596">
        <v>99.997316540842249</v>
      </c>
      <c r="AH240" s="596">
        <v>107.62907438548785</v>
      </c>
      <c r="AI240" s="596">
        <v>106.73056281083402</v>
      </c>
      <c r="AJ240" s="596">
        <v>-3.7336861610413052E-3</v>
      </c>
      <c r="AK240" s="596">
        <v>107.96361229382089</v>
      </c>
    </row>
    <row r="241" spans="1:37" x14ac:dyDescent="0.25">
      <c r="A241" s="592" t="s">
        <v>67</v>
      </c>
      <c r="B241" s="593"/>
      <c r="C241" s="594">
        <v>10.975</v>
      </c>
      <c r="D241" s="595"/>
      <c r="E241" s="594">
        <v>16.561</v>
      </c>
      <c r="F241" s="595">
        <v>0.50897494305239188</v>
      </c>
      <c r="G241" s="594">
        <v>17.044</v>
      </c>
      <c r="H241" s="595">
        <v>2.9164905500875582E-2</v>
      </c>
      <c r="I241" s="594">
        <v>17.155999999999999</v>
      </c>
      <c r="J241" s="595">
        <v>6.5712274114056749E-3</v>
      </c>
      <c r="K241" s="594">
        <v>35.993000000000002</v>
      </c>
      <c r="L241" s="595">
        <v>1.0979832128701332</v>
      </c>
      <c r="M241" s="594">
        <v>21.715</v>
      </c>
      <c r="N241" s="595">
        <v>-0.3966882449365155</v>
      </c>
      <c r="O241" s="594">
        <f>+[14]S2007!O25</f>
        <v>24.361999999999998</v>
      </c>
      <c r="P241" s="595">
        <f t="shared" si="14"/>
        <v>0.12189730600967066</v>
      </c>
      <c r="Q241" s="594">
        <f>+[15]S2008!O25</f>
        <v>28.974</v>
      </c>
      <c r="R241" s="595">
        <f t="shared" si="15"/>
        <v>0.18931122239553411</v>
      </c>
      <c r="S241" s="594">
        <v>26.097999999999999</v>
      </c>
      <c r="T241" s="595">
        <v>-9.9261406778491101E-2</v>
      </c>
      <c r="U241" s="594">
        <v>26.271999999999998</v>
      </c>
      <c r="V241" s="595">
        <v>6.6671775614989461E-3</v>
      </c>
      <c r="W241" s="596">
        <v>150.89749430523918</v>
      </c>
      <c r="X241" s="596">
        <v>155.29840546697039</v>
      </c>
      <c r="Y241" s="596">
        <v>156.31890660592256</v>
      </c>
      <c r="Z241" s="596">
        <v>327.95444191343967</v>
      </c>
      <c r="AA241" s="596">
        <v>197.85876993166286</v>
      </c>
      <c r="AB241" s="594">
        <v>25.922000000000001</v>
      </c>
      <c r="AC241" s="595">
        <v>-1.332216808769785E-2</v>
      </c>
      <c r="AD241" s="594">
        <v>24.631</v>
      </c>
      <c r="AE241" s="595">
        <v>-4.9803255921611E-2</v>
      </c>
      <c r="AF241" s="596">
        <v>221.9772209567198</v>
      </c>
      <c r="AG241" s="596">
        <v>264</v>
      </c>
      <c r="AH241" s="596">
        <v>237.79498861047836</v>
      </c>
      <c r="AI241" s="596">
        <v>239.38041002277905</v>
      </c>
      <c r="AJ241" s="596">
        <v>6.0748770492011772E-2</v>
      </c>
      <c r="AK241" s="596">
        <v>224.42824601366743</v>
      </c>
    </row>
    <row r="242" spans="1:37" x14ac:dyDescent="0.25">
      <c r="A242" s="592" t="s">
        <v>68</v>
      </c>
      <c r="B242" s="593"/>
      <c r="C242" s="594">
        <v>5.2350000000000003</v>
      </c>
      <c r="D242" s="595"/>
      <c r="E242" s="594">
        <v>3.3929999999999998</v>
      </c>
      <c r="F242" s="595">
        <v>-0.35186246418338119</v>
      </c>
      <c r="G242" s="594">
        <v>6.5709999999999997</v>
      </c>
      <c r="H242" s="595">
        <v>0.9366342469790746</v>
      </c>
      <c r="I242" s="594">
        <v>5.4329999999999998</v>
      </c>
      <c r="J242" s="595">
        <v>-0.17318520773093896</v>
      </c>
      <c r="K242" s="594">
        <v>7.468</v>
      </c>
      <c r="L242" s="595">
        <v>0.37456285661697042</v>
      </c>
      <c r="M242" s="594">
        <v>5.6890000000000001</v>
      </c>
      <c r="N242" s="595">
        <v>-0.23821638993036956</v>
      </c>
      <c r="O242" s="594">
        <f>+[14]S2007!O26</f>
        <v>6.6829999999999998</v>
      </c>
      <c r="P242" s="595">
        <f t="shared" si="14"/>
        <v>0.17472314993847773</v>
      </c>
      <c r="Q242" s="594">
        <f>+[15]S2008!O26</f>
        <v>7.3250000000000002</v>
      </c>
      <c r="R242" s="595">
        <f t="shared" si="15"/>
        <v>9.6064641628011427E-2</v>
      </c>
      <c r="S242" s="594">
        <v>4.976</v>
      </c>
      <c r="T242" s="595">
        <v>-0.32068259385665532</v>
      </c>
      <c r="U242" s="594">
        <v>6.5289999999999999</v>
      </c>
      <c r="V242" s="595">
        <v>0.31209807073954982</v>
      </c>
      <c r="W242" s="596">
        <v>64.813753581661885</v>
      </c>
      <c r="X242" s="596">
        <v>125.52053486150906</v>
      </c>
      <c r="Y242" s="596">
        <v>103.78223495702005</v>
      </c>
      <c r="Z242" s="596">
        <v>142.65520534861508</v>
      </c>
      <c r="AA242" s="596">
        <v>108.67239732569244</v>
      </c>
      <c r="AB242" s="594">
        <v>6.907</v>
      </c>
      <c r="AC242" s="595">
        <v>5.7895542962168804E-2</v>
      </c>
      <c r="AD242" s="594">
        <v>7.24</v>
      </c>
      <c r="AE242" s="595">
        <v>4.8211958882293349E-2</v>
      </c>
      <c r="AF242" s="596">
        <v>127.65998089780324</v>
      </c>
      <c r="AG242" s="596">
        <v>139.92359121298949</v>
      </c>
      <c r="AH242" s="596">
        <v>95.052531041069713</v>
      </c>
      <c r="AI242" s="596">
        <v>124.71824259789875</v>
      </c>
      <c r="AJ242" s="596">
        <v>5.9617587533820426</v>
      </c>
      <c r="AK242" s="596">
        <v>138.29990448901623</v>
      </c>
    </row>
    <row r="243" spans="1:37" x14ac:dyDescent="0.25">
      <c r="A243" s="592" t="s">
        <v>69</v>
      </c>
      <c r="B243" s="593"/>
      <c r="C243" s="594">
        <v>103.55500000000001</v>
      </c>
      <c r="D243" s="595"/>
      <c r="E243" s="594">
        <v>81.471999999999994</v>
      </c>
      <c r="F243" s="595">
        <v>-0.21324899811694278</v>
      </c>
      <c r="G243" s="594">
        <v>96.466999999999999</v>
      </c>
      <c r="H243" s="595">
        <v>0.18405096229379425</v>
      </c>
      <c r="I243" s="594">
        <v>118.67400000000001</v>
      </c>
      <c r="J243" s="595">
        <v>0.23020307462655631</v>
      </c>
      <c r="K243" s="594">
        <v>134.12</v>
      </c>
      <c r="L243" s="595">
        <v>0.13015487806933276</v>
      </c>
      <c r="M243" s="594">
        <v>145.07900000000001</v>
      </c>
      <c r="N243" s="595">
        <v>8.1710408589323019E-2</v>
      </c>
      <c r="O243" s="594">
        <f>+[14]S2007!O27</f>
        <v>164.35400000000001</v>
      </c>
      <c r="P243" s="595">
        <f t="shared" si="14"/>
        <v>0.13285864942548545</v>
      </c>
      <c r="Q243" s="594">
        <f>+[15]S2008!O27</f>
        <v>173.67699999999999</v>
      </c>
      <c r="R243" s="595">
        <f t="shared" si="15"/>
        <v>5.6725117733672309E-2</v>
      </c>
      <c r="S243" s="594">
        <v>175.13</v>
      </c>
      <c r="T243" s="595">
        <v>8.3661048958699365E-3</v>
      </c>
      <c r="U243" s="594">
        <v>172.59100000000001</v>
      </c>
      <c r="V243" s="595">
        <v>-1.4497801633072502E-2</v>
      </c>
      <c r="W243" s="596">
        <v>78.67510018830572</v>
      </c>
      <c r="X243" s="596">
        <v>93.155328086524065</v>
      </c>
      <c r="Y243" s="596">
        <v>114.5999710298875</v>
      </c>
      <c r="Z243" s="596">
        <v>129.51571628603156</v>
      </c>
      <c r="AA243" s="596">
        <v>140.09849838250204</v>
      </c>
      <c r="AB243" s="594">
        <v>167.13200000000001</v>
      </c>
      <c r="AC243" s="595">
        <v>-3.1629691003586528E-2</v>
      </c>
      <c r="AD243" s="594">
        <v>145.065</v>
      </c>
      <c r="AE243" s="595">
        <v>-0.13203336285092027</v>
      </c>
      <c r="AF243" s="596">
        <v>158.71179566413983</v>
      </c>
      <c r="AG243" s="596">
        <v>167.71474095891068</v>
      </c>
      <c r="AH243" s="596">
        <v>169.1178600743566</v>
      </c>
      <c r="AI243" s="596">
        <v>166.66602288638887</v>
      </c>
      <c r="AJ243" s="596">
        <v>-1.4000098144052231E-2</v>
      </c>
      <c r="AK243" s="596">
        <v>140.08497899666844</v>
      </c>
    </row>
    <row r="244" spans="1:37" x14ac:dyDescent="0.25">
      <c r="A244" s="592" t="s">
        <v>70</v>
      </c>
      <c r="B244" s="593"/>
      <c r="C244" s="594">
        <v>30.507999999999999</v>
      </c>
      <c r="D244" s="595"/>
      <c r="E244" s="594">
        <v>53.213999999999999</v>
      </c>
      <c r="F244" s="595">
        <v>0.74426379965910583</v>
      </c>
      <c r="G244" s="594">
        <v>36.932000000000002</v>
      </c>
      <c r="H244" s="595">
        <v>-0.30597211260194679</v>
      </c>
      <c r="I244" s="594">
        <v>45.377000000000002</v>
      </c>
      <c r="J244" s="595">
        <v>0.2286634896566663</v>
      </c>
      <c r="K244" s="594">
        <v>60.970999999999997</v>
      </c>
      <c r="L244" s="595">
        <v>0.34365427419177103</v>
      </c>
      <c r="M244" s="594">
        <v>85.831999999999994</v>
      </c>
      <c r="N244" s="595">
        <v>0.40775122599268504</v>
      </c>
      <c r="O244" s="594">
        <f>+[14]S2007!O28</f>
        <v>108.024</v>
      </c>
      <c r="P244" s="595">
        <f t="shared" si="14"/>
        <v>0.25855158915089954</v>
      </c>
      <c r="Q244" s="594">
        <f>+[15]S2008!O28</f>
        <v>117.718</v>
      </c>
      <c r="R244" s="595">
        <f t="shared" si="15"/>
        <v>8.9739317188772885E-2</v>
      </c>
      <c r="S244" s="594">
        <v>120.91</v>
      </c>
      <c r="T244" s="595">
        <v>2.7115649263494055E-2</v>
      </c>
      <c r="U244" s="594">
        <v>128.27199999999999</v>
      </c>
      <c r="V244" s="595">
        <v>6.0888263998015009E-2</v>
      </c>
      <c r="W244" s="596">
        <v>174.4263799659106</v>
      </c>
      <c r="X244" s="596">
        <v>121.05677199423103</v>
      </c>
      <c r="Y244" s="596">
        <v>148.73803592500329</v>
      </c>
      <c r="Z244" s="596">
        <v>199.85249770551985</v>
      </c>
      <c r="AA244" s="596">
        <v>281.34259866264586</v>
      </c>
      <c r="AB244" s="594">
        <v>115.42</v>
      </c>
      <c r="AC244" s="595">
        <v>-0.10019333915429704</v>
      </c>
      <c r="AD244" s="594">
        <v>105.21599999999999</v>
      </c>
      <c r="AE244" s="595">
        <v>-8.8407555016461678E-2</v>
      </c>
      <c r="AF244" s="596">
        <v>354.08417464271668</v>
      </c>
      <c r="AG244" s="596">
        <v>385.85944670250433</v>
      </c>
      <c r="AH244" s="596">
        <v>396.32227612429529</v>
      </c>
      <c r="AI244" s="596">
        <v>420.45365150124559</v>
      </c>
      <c r="AJ244" s="596">
        <v>0.19958130325821344</v>
      </c>
      <c r="AK244" s="596">
        <v>344.88003146715619</v>
      </c>
    </row>
    <row r="245" spans="1:37" x14ac:dyDescent="0.25">
      <c r="A245" s="592" t="s">
        <v>71</v>
      </c>
      <c r="B245" s="593"/>
      <c r="C245" s="594">
        <v>10.706</v>
      </c>
      <c r="D245" s="595"/>
      <c r="E245" s="594">
        <v>15.065</v>
      </c>
      <c r="F245" s="595">
        <v>0.40715486643003923</v>
      </c>
      <c r="G245" s="594">
        <v>16.609000000000002</v>
      </c>
      <c r="H245" s="595">
        <v>0.10248921340856305</v>
      </c>
      <c r="I245" s="594">
        <v>18.63</v>
      </c>
      <c r="J245" s="595">
        <v>0.12168101631645475</v>
      </c>
      <c r="K245" s="594">
        <v>19.529</v>
      </c>
      <c r="L245" s="595">
        <v>4.8255501878690335E-2</v>
      </c>
      <c r="M245" s="594">
        <v>21.404</v>
      </c>
      <c r="N245" s="595">
        <v>9.6011060474166618E-2</v>
      </c>
      <c r="O245" s="594">
        <f>+[14]S2007!O29</f>
        <v>21.677</v>
      </c>
      <c r="P245" s="595">
        <f t="shared" si="14"/>
        <v>1.275462530368154E-2</v>
      </c>
      <c r="Q245" s="594">
        <f>+[15]S2008!O29</f>
        <v>21.062000000000001</v>
      </c>
      <c r="R245" s="595">
        <f t="shared" si="15"/>
        <v>-2.837108455967147E-2</v>
      </c>
      <c r="S245" s="594">
        <v>26.847999999999999</v>
      </c>
      <c r="T245" s="595">
        <v>0.27471275282499275</v>
      </c>
      <c r="U245" s="594">
        <v>32.054000000000002</v>
      </c>
      <c r="V245" s="595">
        <v>0.19390643623361156</v>
      </c>
      <c r="W245" s="596">
        <v>140.71548664300391</v>
      </c>
      <c r="X245" s="596">
        <v>155.13730618344854</v>
      </c>
      <c r="Y245" s="596">
        <v>174.01457126844758</v>
      </c>
      <c r="Z245" s="596">
        <v>182.41173173921169</v>
      </c>
      <c r="AA245" s="596">
        <v>199.9252755464226</v>
      </c>
      <c r="AB245" s="594">
        <v>27.277000000000001</v>
      </c>
      <c r="AC245" s="595">
        <v>-0.14902976227615899</v>
      </c>
      <c r="AD245" s="594">
        <v>27.17</v>
      </c>
      <c r="AE245" s="595">
        <v>-3.9227187740587055E-3</v>
      </c>
      <c r="AF245" s="596">
        <v>202.47524752475249</v>
      </c>
      <c r="AG245" s="596">
        <v>196.73080515598733</v>
      </c>
      <c r="AH245" s="596">
        <v>250.77526620586588</v>
      </c>
      <c r="AI245" s="596">
        <v>299.40220437138055</v>
      </c>
      <c r="AJ245" s="596">
        <v>1.8111940615879973</v>
      </c>
      <c r="AK245" s="596">
        <v>253.78292546235758</v>
      </c>
    </row>
    <row r="246" spans="1:37" x14ac:dyDescent="0.25">
      <c r="A246" s="592" t="s">
        <v>72</v>
      </c>
      <c r="B246" s="593"/>
      <c r="C246" s="594">
        <v>28.995999999999999</v>
      </c>
      <c r="D246" s="595"/>
      <c r="E246" s="594">
        <v>33.963000000000001</v>
      </c>
      <c r="F246" s="595">
        <v>0.1712994895847704</v>
      </c>
      <c r="G246" s="594">
        <v>35.796999999999997</v>
      </c>
      <c r="H246" s="595">
        <v>5.3999941112386894E-2</v>
      </c>
      <c r="I246" s="594">
        <v>38.131999999999998</v>
      </c>
      <c r="J246" s="595">
        <v>6.5228929798586507E-2</v>
      </c>
      <c r="K246" s="594">
        <v>41.423999999999999</v>
      </c>
      <c r="L246" s="595">
        <v>8.6331689919227989E-2</v>
      </c>
      <c r="M246" s="594">
        <v>44.377000000000002</v>
      </c>
      <c r="N246" s="595">
        <v>7.1287176516029421E-2</v>
      </c>
      <c r="O246" s="594">
        <f>+[14]S2007!O30</f>
        <v>50.296999999999997</v>
      </c>
      <c r="P246" s="595">
        <f t="shared" si="14"/>
        <v>0.13340243819996833</v>
      </c>
      <c r="Q246" s="594">
        <f>+[15]S2008!O30</f>
        <v>68.027000000000001</v>
      </c>
      <c r="R246" s="595">
        <f t="shared" si="15"/>
        <v>0.35250611368471291</v>
      </c>
      <c r="S246" s="594">
        <v>67.834999999999994</v>
      </c>
      <c r="T246" s="595">
        <v>-2.8224087494672302E-3</v>
      </c>
      <c r="U246" s="594">
        <v>69.548000000000002</v>
      </c>
      <c r="V246" s="595">
        <v>2.5252450799734771E-2</v>
      </c>
      <c r="W246" s="596">
        <v>117.12994895847704</v>
      </c>
      <c r="X246" s="596">
        <v>123.45495930473169</v>
      </c>
      <c r="Y246" s="596">
        <v>131.50779417850737</v>
      </c>
      <c r="Z246" s="596">
        <v>142.86108428748793</v>
      </c>
      <c r="AA246" s="596">
        <v>153.04524762036144</v>
      </c>
      <c r="AB246" s="594">
        <v>81.016000000000005</v>
      </c>
      <c r="AC246" s="595">
        <v>0.16489331109449593</v>
      </c>
      <c r="AD246" s="594">
        <v>76.923000000000002</v>
      </c>
      <c r="AE246" s="595">
        <v>-5.0520884763503547E-2</v>
      </c>
      <c r="AF246" s="596">
        <v>173.46185680783555</v>
      </c>
      <c r="AG246" s="596">
        <v>234.60822182369984</v>
      </c>
      <c r="AH246" s="596">
        <v>233.94606152572769</v>
      </c>
      <c r="AI246" s="596">
        <v>239.85377293419785</v>
      </c>
      <c r="AJ246" s="596">
        <v>8.7089428885818165E-2</v>
      </c>
      <c r="AK246" s="596">
        <v>265.2883156297421</v>
      </c>
    </row>
    <row r="247" spans="1:37" x14ac:dyDescent="0.25">
      <c r="A247" s="592" t="s">
        <v>73</v>
      </c>
      <c r="B247" s="593"/>
      <c r="C247" s="594">
        <v>48.500999999999998</v>
      </c>
      <c r="D247" s="595"/>
      <c r="E247" s="594">
        <v>139.05699999999999</v>
      </c>
      <c r="F247" s="595">
        <v>1.8670955238036326</v>
      </c>
      <c r="G247" s="594">
        <v>145.982</v>
      </c>
      <c r="H247" s="595">
        <v>4.9799722415987777E-2</v>
      </c>
      <c r="I247" s="594">
        <v>148.26400000000001</v>
      </c>
      <c r="J247" s="595">
        <v>1.5632064227096565E-2</v>
      </c>
      <c r="K247" s="594">
        <v>164.267</v>
      </c>
      <c r="L247" s="595">
        <v>0.10793584416985907</v>
      </c>
      <c r="M247" s="594">
        <v>173.74799999999999</v>
      </c>
      <c r="N247" s="595">
        <v>5.7717009502821597E-2</v>
      </c>
      <c r="O247" s="594">
        <f>+[14]S2007!O31</f>
        <v>170.92599999999999</v>
      </c>
      <c r="P247" s="595">
        <f t="shared" si="14"/>
        <v>-1.6241913575983626E-2</v>
      </c>
      <c r="Q247" s="594">
        <f>+[15]S2008!O31</f>
        <v>176.934</v>
      </c>
      <c r="R247" s="595">
        <f t="shared" si="15"/>
        <v>3.5149713911283305E-2</v>
      </c>
      <c r="S247" s="594">
        <v>179.08600000000001</v>
      </c>
      <c r="T247" s="595">
        <v>1.2162727344659677E-2</v>
      </c>
      <c r="U247" s="594">
        <v>194.44</v>
      </c>
      <c r="V247" s="595">
        <v>8.5735345029762142E-2</v>
      </c>
      <c r="W247" s="596">
        <v>286.70955238036328</v>
      </c>
      <c r="X247" s="596">
        <v>300.98760850291745</v>
      </c>
      <c r="Y247" s="596">
        <v>305.69266613059528</v>
      </c>
      <c r="Z247" s="596">
        <v>338.68786210593589</v>
      </c>
      <c r="AA247" s="596">
        <v>358.23591266159463</v>
      </c>
      <c r="AB247" s="594">
        <v>196.56</v>
      </c>
      <c r="AC247" s="595">
        <v>1.0903106356716749E-2</v>
      </c>
      <c r="AD247" s="594">
        <v>198.92400000000001</v>
      </c>
      <c r="AE247" s="595">
        <v>1.2026862026862048E-2</v>
      </c>
      <c r="AF247" s="596">
        <v>352.41747592833133</v>
      </c>
      <c r="AG247" s="596">
        <v>364.80484938454879</v>
      </c>
      <c r="AH247" s="596">
        <v>369.24187130162267</v>
      </c>
      <c r="AI247" s="596">
        <v>400.89895053710234</v>
      </c>
      <c r="AJ247" s="596">
        <v>0.17677026253018369</v>
      </c>
      <c r="AK247" s="596">
        <v>410.1441207397786</v>
      </c>
    </row>
    <row r="248" spans="1:37" x14ac:dyDescent="0.25">
      <c r="A248" s="592" t="s">
        <v>74</v>
      </c>
      <c r="B248" s="593"/>
      <c r="C248" s="594">
        <v>25.311</v>
      </c>
      <c r="D248" s="595"/>
      <c r="E248" s="594">
        <v>28.94</v>
      </c>
      <c r="F248" s="595">
        <v>0.14337639761368581</v>
      </c>
      <c r="G248" s="594">
        <v>38.585999999999999</v>
      </c>
      <c r="H248" s="595">
        <v>0.33331029716655136</v>
      </c>
      <c r="I248" s="594">
        <v>40.222000000000001</v>
      </c>
      <c r="J248" s="595">
        <v>4.2398797491318169E-2</v>
      </c>
      <c r="K248" s="594">
        <v>39.796999999999997</v>
      </c>
      <c r="L248" s="595">
        <v>-1.056635672020298E-2</v>
      </c>
      <c r="M248" s="594">
        <v>44.018000000000001</v>
      </c>
      <c r="N248" s="595">
        <v>0.10606327110083684</v>
      </c>
      <c r="O248" s="594">
        <f>+[14]S2007!O32</f>
        <v>55.139000000000003</v>
      </c>
      <c r="P248" s="595">
        <f t="shared" si="14"/>
        <v>0.25264664455450048</v>
      </c>
      <c r="Q248" s="594">
        <f>+[15]S2008!O32</f>
        <v>62.506</v>
      </c>
      <c r="R248" s="595">
        <f t="shared" si="15"/>
        <v>0.13360779121855668</v>
      </c>
      <c r="S248" s="594">
        <v>64.055999999999997</v>
      </c>
      <c r="T248" s="595">
        <v>2.4797619428534815E-2</v>
      </c>
      <c r="U248" s="594">
        <v>68.373999999999995</v>
      </c>
      <c r="V248" s="595">
        <v>6.7409766454352413E-2</v>
      </c>
      <c r="W248" s="596">
        <v>114.33763976136858</v>
      </c>
      <c r="X248" s="596">
        <v>152.44755244755243</v>
      </c>
      <c r="Y248" s="596">
        <v>158.91114535182334</v>
      </c>
      <c r="Z248" s="596">
        <v>157.23203350321995</v>
      </c>
      <c r="AA248" s="596">
        <v>173.90857729840781</v>
      </c>
      <c r="AB248" s="594">
        <v>71.462000000000003</v>
      </c>
      <c r="AC248" s="595">
        <v>4.5163366191827425E-2</v>
      </c>
      <c r="AD248" s="594">
        <v>70.495999999999995</v>
      </c>
      <c r="AE248" s="595">
        <v>-1.3517673728695084E-2</v>
      </c>
      <c r="AF248" s="596">
        <v>217.8459958120975</v>
      </c>
      <c r="AG248" s="596">
        <v>246.95191813835882</v>
      </c>
      <c r="AH248" s="596">
        <v>253.07573782150052</v>
      </c>
      <c r="AI248" s="596">
        <v>270.13551420331078</v>
      </c>
      <c r="AJ248" s="596">
        <v>0.26632597074139142</v>
      </c>
      <c r="AK248" s="596">
        <v>278.51922089210223</v>
      </c>
    </row>
    <row r="249" spans="1:37" x14ac:dyDescent="0.25">
      <c r="A249" s="598"/>
      <c r="B249" s="598"/>
      <c r="C249" s="599"/>
      <c r="D249" s="600"/>
      <c r="E249" s="599"/>
      <c r="F249" s="600"/>
      <c r="G249" s="599"/>
      <c r="H249" s="600"/>
      <c r="I249" s="599"/>
      <c r="J249" s="600"/>
      <c r="K249" s="599"/>
      <c r="L249" s="600"/>
      <c r="M249" s="599"/>
      <c r="N249" s="600"/>
      <c r="O249" s="599"/>
      <c r="P249" s="600"/>
      <c r="Q249" s="599"/>
      <c r="R249" s="600"/>
      <c r="S249" s="599"/>
      <c r="T249" s="600"/>
      <c r="U249" s="599"/>
      <c r="V249" s="600"/>
      <c r="W249" s="601"/>
      <c r="X249" s="601"/>
      <c r="Y249" s="601"/>
      <c r="Z249" s="601"/>
      <c r="AA249" s="601"/>
      <c r="AB249" s="599"/>
      <c r="AC249" s="600"/>
      <c r="AD249" s="599"/>
      <c r="AE249" s="600"/>
      <c r="AF249" s="601"/>
      <c r="AG249" s="601"/>
      <c r="AH249" s="601"/>
      <c r="AI249" s="601"/>
      <c r="AJ249" s="596"/>
      <c r="AK249" s="596"/>
    </row>
    <row r="250" spans="1:37" x14ac:dyDescent="0.25">
      <c r="A250" s="602" t="s">
        <v>286</v>
      </c>
      <c r="B250" s="603"/>
      <c r="C250" s="604">
        <f>SUM(C228:C248)</f>
        <v>1044.0359999999998</v>
      </c>
      <c r="D250" s="605"/>
      <c r="E250" s="604">
        <f>SUM(E228:E248)</f>
        <v>1123.4920000000002</v>
      </c>
      <c r="F250" s="605">
        <f>(+E250-C250)/C250</f>
        <v>7.6104655395025048E-2</v>
      </c>
      <c r="G250" s="604">
        <f>SUM(G228:G248)</f>
        <v>1185.1050000000002</v>
      </c>
      <c r="H250" s="605">
        <f>(+G250-E250)/E250</f>
        <v>5.4840621918091137E-2</v>
      </c>
      <c r="I250" s="604">
        <f>SUM(I228:I248)</f>
        <v>1292.963</v>
      </c>
      <c r="J250" s="605">
        <f>(+I250-G250)/G250</f>
        <v>9.1011344986308973E-2</v>
      </c>
      <c r="K250" s="604">
        <f>SUM(K228:K248)</f>
        <v>1439.664</v>
      </c>
      <c r="L250" s="605">
        <f>(+K250-I250)/I250</f>
        <v>0.1134610967212519</v>
      </c>
      <c r="M250" s="604">
        <f>SUM(M228:M248)</f>
        <v>1547.4180000000001</v>
      </c>
      <c r="N250" s="605">
        <f>(+M250-K250)/K250</f>
        <v>7.4846630880538889E-2</v>
      </c>
      <c r="O250" s="604">
        <f>SUM(O228:O248)</f>
        <v>1666.473</v>
      </c>
      <c r="P250" s="605">
        <f>(+O250-M250)/M250</f>
        <v>7.6937840971217752E-2</v>
      </c>
      <c r="Q250" s="604">
        <f>SUM(Q228:Q248)</f>
        <v>1807.7150000000001</v>
      </c>
      <c r="R250" s="605">
        <f>(+Q250-O250)/O250</f>
        <v>8.4755048536640079E-2</v>
      </c>
      <c r="S250" s="604">
        <v>1866.7390000000005</v>
      </c>
      <c r="T250" s="605">
        <v>3.2651164591763822E-2</v>
      </c>
      <c r="U250" s="604">
        <v>1914.797</v>
      </c>
      <c r="V250" s="605">
        <v>2.5744359548924369E-2</v>
      </c>
      <c r="W250" s="606">
        <v>107.6104655395025</v>
      </c>
      <c r="X250" s="606">
        <v>113.51189039458413</v>
      </c>
      <c r="Y250" s="606">
        <v>123.84276021133373</v>
      </c>
      <c r="Z250" s="606">
        <v>137.89409560589866</v>
      </c>
      <c r="AA250" s="606">
        <v>148.21500408031909</v>
      </c>
      <c r="AB250" s="604">
        <v>1934.9970000000001</v>
      </c>
      <c r="AC250" s="605">
        <v>1.0549421165794623E-2</v>
      </c>
      <c r="AD250" s="604">
        <v>1840.8740000000003</v>
      </c>
      <c r="AE250" s="605">
        <v>-4.8642452675637125E-2</v>
      </c>
      <c r="AF250" s="606">
        <v>159.61834649379909</v>
      </c>
      <c r="AG250" s="606">
        <v>173.14680719821928</v>
      </c>
      <c r="AH250" s="606">
        <v>178.80025209858672</v>
      </c>
      <c r="AI250" s="606">
        <v>183.40335007605105</v>
      </c>
      <c r="AJ250" s="606">
        <v>2.4658497933955914E-3</v>
      </c>
      <c r="AK250" s="606">
        <v>176.32284710488915</v>
      </c>
    </row>
    <row r="251" spans="1:37" x14ac:dyDescent="0.25">
      <c r="A251" s="429"/>
      <c r="B251" s="429"/>
      <c r="C251" s="429"/>
      <c r="D251" s="429"/>
      <c r="E251" s="429"/>
      <c r="F251" s="429"/>
      <c r="G251" s="429"/>
      <c r="H251" s="575"/>
      <c r="I251" s="429"/>
      <c r="J251" s="429"/>
      <c r="K251" s="429"/>
      <c r="L251" s="429"/>
      <c r="M251" s="429"/>
      <c r="N251" s="429"/>
      <c r="O251" s="429"/>
      <c r="P251" s="429"/>
      <c r="Q251" s="429"/>
      <c r="R251" s="429"/>
      <c r="S251" s="429"/>
      <c r="T251" s="429"/>
      <c r="U251" s="429"/>
      <c r="V251" s="429"/>
      <c r="W251" s="429"/>
      <c r="X251" s="429"/>
      <c r="Y251" s="429"/>
      <c r="Z251" s="429"/>
      <c r="AA251" s="429"/>
      <c r="AB251" s="429"/>
      <c r="AC251" s="429"/>
      <c r="AD251" s="429"/>
      <c r="AE251" s="429"/>
      <c r="AF251" s="429"/>
      <c r="AG251" s="429"/>
      <c r="AH251" s="429"/>
      <c r="AI251" s="429"/>
      <c r="AJ251" s="429"/>
    </row>
    <row r="252" spans="1:37" ht="30.75" x14ac:dyDescent="0.45">
      <c r="A252" s="429"/>
      <c r="B252" s="429"/>
      <c r="C252" s="429"/>
      <c r="D252" s="429"/>
      <c r="E252" s="429"/>
      <c r="F252" s="429"/>
      <c r="G252" s="429"/>
      <c r="H252" s="574"/>
      <c r="I252" s="429"/>
      <c r="J252" s="429"/>
      <c r="K252" s="429"/>
      <c r="L252" s="429"/>
      <c r="M252" s="429"/>
      <c r="N252" s="429"/>
      <c r="O252" s="429"/>
      <c r="P252" s="429"/>
      <c r="Q252" s="429"/>
      <c r="R252" s="429"/>
      <c r="S252" s="574"/>
      <c r="T252" s="429"/>
      <c r="U252" s="574" t="s">
        <v>294</v>
      </c>
      <c r="V252" s="429"/>
      <c r="W252" s="429"/>
      <c r="X252" s="429"/>
      <c r="Y252" s="429"/>
      <c r="Z252" s="429"/>
      <c r="AA252" s="429"/>
      <c r="AB252" s="429"/>
      <c r="AC252" s="429"/>
      <c r="AD252" s="429"/>
      <c r="AE252" s="429"/>
      <c r="AF252" s="429"/>
      <c r="AG252" s="429"/>
      <c r="AH252" s="429"/>
      <c r="AI252" s="429"/>
      <c r="AJ252" s="429"/>
    </row>
    <row r="253" spans="1:37" x14ac:dyDescent="0.25">
      <c r="A253" s="429"/>
      <c r="B253" s="429"/>
      <c r="C253" s="429"/>
      <c r="D253" s="429"/>
      <c r="E253" s="429"/>
      <c r="F253" s="429"/>
      <c r="G253" s="429"/>
      <c r="H253" s="576"/>
      <c r="I253" s="429"/>
      <c r="J253" s="429"/>
      <c r="K253" s="429"/>
      <c r="L253" s="429"/>
      <c r="M253" s="429"/>
      <c r="N253" s="429"/>
      <c r="O253" s="429"/>
      <c r="P253" s="429"/>
      <c r="Q253" s="429"/>
      <c r="R253" s="429"/>
      <c r="S253" s="429"/>
      <c r="T253" s="429"/>
      <c r="U253" s="429"/>
      <c r="V253" s="429"/>
      <c r="W253" s="577"/>
      <c r="X253" s="577"/>
      <c r="Y253" s="577"/>
      <c r="Z253" s="429"/>
      <c r="AA253" s="429"/>
      <c r="AB253" s="429"/>
      <c r="AC253" s="429"/>
      <c r="AD253" s="429"/>
      <c r="AE253" s="429"/>
      <c r="AF253" s="429"/>
      <c r="AG253" s="429"/>
      <c r="AH253" s="429"/>
      <c r="AI253" s="429"/>
      <c r="AJ253" s="429"/>
    </row>
    <row r="254" spans="1:37" x14ac:dyDescent="0.25">
      <c r="A254" s="429"/>
      <c r="B254" s="429"/>
      <c r="C254" s="429"/>
      <c r="D254" s="429"/>
      <c r="E254" s="576"/>
      <c r="F254" s="576"/>
      <c r="G254" s="429"/>
      <c r="H254" s="429"/>
      <c r="I254" s="429"/>
      <c r="J254" s="429"/>
      <c r="K254" s="429"/>
      <c r="L254" s="429"/>
      <c r="M254" s="429"/>
      <c r="N254" s="429"/>
      <c r="O254" s="429"/>
      <c r="P254" s="429"/>
      <c r="Q254" s="429"/>
      <c r="R254" s="429"/>
      <c r="S254" s="429"/>
      <c r="T254" s="429"/>
      <c r="U254" s="429"/>
      <c r="V254" s="429"/>
      <c r="W254" s="578" t="s">
        <v>283</v>
      </c>
      <c r="X254" s="579"/>
      <c r="Y254" s="579"/>
      <c r="Z254" s="579"/>
      <c r="AA254" s="579"/>
      <c r="AB254" s="580"/>
      <c r="AC254" s="580"/>
      <c r="AD254" s="580"/>
      <c r="AE254" s="580"/>
      <c r="AF254" s="581"/>
      <c r="AG254" s="581"/>
      <c r="AH254" s="813" t="s">
        <v>283</v>
      </c>
      <c r="AI254" s="813"/>
      <c r="AJ254" s="813"/>
      <c r="AK254" s="813"/>
    </row>
    <row r="255" spans="1:37" x14ac:dyDescent="0.25">
      <c r="A255" s="582"/>
      <c r="B255" s="583">
        <v>2000</v>
      </c>
      <c r="C255" s="808">
        <v>2001</v>
      </c>
      <c r="D255" s="809"/>
      <c r="E255" s="808">
        <v>2002</v>
      </c>
      <c r="F255" s="809"/>
      <c r="G255" s="808">
        <v>2003</v>
      </c>
      <c r="H255" s="809"/>
      <c r="I255" s="808">
        <v>2004</v>
      </c>
      <c r="J255" s="809"/>
      <c r="K255" s="808">
        <v>2005</v>
      </c>
      <c r="L255" s="809"/>
      <c r="M255" s="808">
        <v>2006</v>
      </c>
      <c r="N255" s="809"/>
      <c r="O255" s="808">
        <v>2007</v>
      </c>
      <c r="P255" s="809"/>
      <c r="Q255" s="808">
        <v>2008</v>
      </c>
      <c r="R255" s="809"/>
      <c r="S255" s="808">
        <f>+S224</f>
        <v>2009</v>
      </c>
      <c r="T255" s="809"/>
      <c r="U255" s="808">
        <f>+U224</f>
        <v>2010</v>
      </c>
      <c r="V255" s="809"/>
      <c r="W255" s="584" t="s">
        <v>4</v>
      </c>
      <c r="X255" s="584" t="s">
        <v>5</v>
      </c>
      <c r="Y255" s="584" t="s">
        <v>6</v>
      </c>
      <c r="Z255" s="584" t="s">
        <v>7</v>
      </c>
      <c r="AA255" s="584" t="s">
        <v>8</v>
      </c>
      <c r="AB255" s="808">
        <f>+AB224</f>
        <v>2011</v>
      </c>
      <c r="AC255" s="809"/>
      <c r="AD255" s="808">
        <v>2012</v>
      </c>
      <c r="AE255" s="809"/>
      <c r="AF255" s="584" t="s">
        <v>9</v>
      </c>
      <c r="AG255" s="584" t="s">
        <v>10</v>
      </c>
      <c r="AH255" s="584" t="s">
        <v>11</v>
      </c>
      <c r="AI255" s="584" t="s">
        <v>12</v>
      </c>
      <c r="AJ255" s="584" t="s">
        <v>13</v>
      </c>
      <c r="AK255" s="584" t="s">
        <v>14</v>
      </c>
    </row>
    <row r="256" spans="1:37" x14ac:dyDescent="0.25">
      <c r="A256" s="585"/>
      <c r="B256" s="582"/>
      <c r="C256" s="586"/>
      <c r="D256" s="587"/>
      <c r="E256" s="586"/>
      <c r="F256" s="587" t="s">
        <v>284</v>
      </c>
      <c r="G256" s="586"/>
      <c r="H256" s="587" t="s">
        <v>284</v>
      </c>
      <c r="I256" s="586"/>
      <c r="J256" s="587" t="s">
        <v>284</v>
      </c>
      <c r="K256" s="586"/>
      <c r="L256" s="587" t="s">
        <v>284</v>
      </c>
      <c r="M256" s="586"/>
      <c r="N256" s="587" t="s">
        <v>284</v>
      </c>
      <c r="O256" s="586"/>
      <c r="P256" s="587" t="s">
        <v>284</v>
      </c>
      <c r="Q256" s="586"/>
      <c r="R256" s="587" t="s">
        <v>284</v>
      </c>
      <c r="S256" s="586"/>
      <c r="T256" s="587" t="s">
        <v>284</v>
      </c>
      <c r="U256" s="586"/>
      <c r="V256" s="587" t="s">
        <v>284</v>
      </c>
      <c r="W256" s="588"/>
      <c r="X256" s="588"/>
      <c r="Y256" s="588"/>
      <c r="Z256" s="588"/>
      <c r="AA256" s="588"/>
      <c r="AB256" s="586"/>
      <c r="AC256" s="587" t="s">
        <v>284</v>
      </c>
      <c r="AD256" s="586"/>
      <c r="AE256" s="587" t="s">
        <v>284</v>
      </c>
      <c r="AF256" s="588"/>
      <c r="AG256" s="588"/>
      <c r="AH256" s="588"/>
      <c r="AI256" s="588"/>
      <c r="AJ256" s="588"/>
      <c r="AK256" s="588"/>
    </row>
    <row r="257" spans="1:37" x14ac:dyDescent="0.25">
      <c r="A257" s="585"/>
      <c r="B257" s="589"/>
      <c r="C257" s="590"/>
      <c r="D257" s="591"/>
      <c r="E257" s="590"/>
      <c r="F257" s="591" t="s">
        <v>17</v>
      </c>
      <c r="G257" s="590"/>
      <c r="H257" s="591" t="s">
        <v>17</v>
      </c>
      <c r="I257" s="590"/>
      <c r="J257" s="591" t="s">
        <v>17</v>
      </c>
      <c r="K257" s="590"/>
      <c r="L257" s="591" t="s">
        <v>17</v>
      </c>
      <c r="M257" s="590"/>
      <c r="N257" s="591" t="s">
        <v>17</v>
      </c>
      <c r="O257" s="590"/>
      <c r="P257" s="591" t="s">
        <v>17</v>
      </c>
      <c r="Q257" s="590"/>
      <c r="R257" s="591" t="s">
        <v>17</v>
      </c>
      <c r="S257" s="590"/>
      <c r="T257" s="591" t="s">
        <v>17</v>
      </c>
      <c r="U257" s="590"/>
      <c r="V257" s="591" t="s">
        <v>17</v>
      </c>
      <c r="W257" s="588"/>
      <c r="X257" s="588"/>
      <c r="Y257" s="588"/>
      <c r="Z257" s="588"/>
      <c r="AA257" s="588"/>
      <c r="AB257" s="590"/>
      <c r="AC257" s="591" t="s">
        <v>17</v>
      </c>
      <c r="AD257" s="590"/>
      <c r="AE257" s="591" t="s">
        <v>17</v>
      </c>
      <c r="AF257" s="588"/>
      <c r="AG257" s="588"/>
      <c r="AH257" s="588"/>
      <c r="AI257" s="588"/>
      <c r="AJ257" s="588"/>
      <c r="AK257" s="588"/>
    </row>
    <row r="258" spans="1:37" x14ac:dyDescent="0.25">
      <c r="A258" s="585"/>
      <c r="B258" s="589"/>
      <c r="C258" s="590"/>
      <c r="D258" s="591"/>
      <c r="E258" s="590"/>
      <c r="F258" s="591" t="s">
        <v>285</v>
      </c>
      <c r="G258" s="590"/>
      <c r="H258" s="591" t="s">
        <v>285</v>
      </c>
      <c r="I258" s="590"/>
      <c r="J258" s="591" t="s">
        <v>285</v>
      </c>
      <c r="K258" s="590"/>
      <c r="L258" s="591" t="s">
        <v>285</v>
      </c>
      <c r="M258" s="590"/>
      <c r="N258" s="591" t="s">
        <v>285</v>
      </c>
      <c r="O258" s="590"/>
      <c r="P258" s="591" t="s">
        <v>285</v>
      </c>
      <c r="Q258" s="590"/>
      <c r="R258" s="591" t="s">
        <v>285</v>
      </c>
      <c r="S258" s="590"/>
      <c r="T258" s="591" t="s">
        <v>285</v>
      </c>
      <c r="U258" s="590"/>
      <c r="V258" s="591" t="s">
        <v>285</v>
      </c>
      <c r="W258" s="588"/>
      <c r="X258" s="588"/>
      <c r="Y258" s="588"/>
      <c r="Z258" s="588"/>
      <c r="AA258" s="588"/>
      <c r="AB258" s="590"/>
      <c r="AC258" s="591" t="s">
        <v>285</v>
      </c>
      <c r="AD258" s="590"/>
      <c r="AE258" s="591" t="s">
        <v>285</v>
      </c>
      <c r="AF258" s="588"/>
      <c r="AG258" s="588"/>
      <c r="AH258" s="588"/>
      <c r="AI258" s="588"/>
      <c r="AJ258" s="588"/>
      <c r="AK258" s="588"/>
    </row>
    <row r="259" spans="1:37" x14ac:dyDescent="0.25">
      <c r="A259" s="592" t="s">
        <v>54</v>
      </c>
      <c r="B259" s="593"/>
      <c r="C259" s="594">
        <v>321.14999999999998</v>
      </c>
      <c r="D259" s="595"/>
      <c r="E259" s="594">
        <v>318.33</v>
      </c>
      <c r="F259" s="595">
        <v>-8.7809434843530848E-3</v>
      </c>
      <c r="G259" s="594">
        <v>367.19799999999998</v>
      </c>
      <c r="H259" s="595">
        <v>0.15351364935758488</v>
      </c>
      <c r="I259" s="594">
        <v>396.5</v>
      </c>
      <c r="J259" s="595">
        <v>7.9798909580117594E-2</v>
      </c>
      <c r="K259" s="594">
        <v>428.29700000000003</v>
      </c>
      <c r="L259" s="595">
        <v>8.019419924337963E-2</v>
      </c>
      <c r="M259" s="594">
        <v>449.851</v>
      </c>
      <c r="N259" s="595">
        <v>5.0324891372108542E-2</v>
      </c>
      <c r="O259" s="594">
        <f>+[14]S2007!P12</f>
        <v>486.61099999999999</v>
      </c>
      <c r="P259" s="595">
        <f t="shared" ref="P259:P279" si="16">(+O259-M259)/M259</f>
        <v>8.1715945946546728E-2</v>
      </c>
      <c r="Q259" s="594">
        <f>+[15]S2008!P12</f>
        <v>473.24200000000002</v>
      </c>
      <c r="R259" s="595">
        <f t="shared" ref="R259:R279" si="17">(+Q259-O259)/O259</f>
        <v>-2.7473690483774457E-2</v>
      </c>
      <c r="S259" s="594">
        <v>526.05399999999997</v>
      </c>
      <c r="T259" s="595">
        <v>0.11159618123497059</v>
      </c>
      <c r="U259" s="594">
        <v>568.30200000000002</v>
      </c>
      <c r="V259" s="595">
        <v>8.0311146764400709E-2</v>
      </c>
      <c r="W259" s="596">
        <v>99.121905651564688</v>
      </c>
      <c r="X259" s="596">
        <v>114.33847111941461</v>
      </c>
      <c r="Y259" s="596">
        <v>123.46255643780165</v>
      </c>
      <c r="Z259" s="596">
        <v>133.36353728787174</v>
      </c>
      <c r="AA259" s="596">
        <v>140.07504281488403</v>
      </c>
      <c r="AB259" s="594">
        <v>564.88099999999997</v>
      </c>
      <c r="AC259" s="595">
        <v>-6.0196867158659462E-3</v>
      </c>
      <c r="AD259" s="594">
        <v>571.46600000000001</v>
      </c>
      <c r="AE259" s="595">
        <v>1.1657322515715765E-2</v>
      </c>
      <c r="AF259" s="596">
        <v>151.52140744200528</v>
      </c>
      <c r="AG259" s="596">
        <v>147.35855519227778</v>
      </c>
      <c r="AH259" s="596">
        <v>163.8032072240386</v>
      </c>
      <c r="AI259" s="596">
        <v>176.95843063988792</v>
      </c>
      <c r="AJ259" s="596">
        <v>175.89319632570451</v>
      </c>
      <c r="AK259" s="596">
        <v>177.94364004359335</v>
      </c>
    </row>
    <row r="260" spans="1:37" x14ac:dyDescent="0.25">
      <c r="A260" s="592" t="s">
        <v>55</v>
      </c>
      <c r="B260" s="593"/>
      <c r="C260" s="594">
        <v>6.07</v>
      </c>
      <c r="D260" s="595"/>
      <c r="E260" s="594">
        <v>5.657</v>
      </c>
      <c r="F260" s="595">
        <v>-6.8039538714991799E-2</v>
      </c>
      <c r="G260" s="594">
        <v>6.5730000000000004</v>
      </c>
      <c r="H260" s="595">
        <v>0.16192328089093166</v>
      </c>
      <c r="I260" s="594">
        <v>7.0750000000000002</v>
      </c>
      <c r="J260" s="595">
        <v>7.637304122927123E-2</v>
      </c>
      <c r="K260" s="594">
        <v>8.6449999999999996</v>
      </c>
      <c r="L260" s="595">
        <v>0.22190812720848047</v>
      </c>
      <c r="M260" s="594">
        <v>9.8569999999999993</v>
      </c>
      <c r="N260" s="595">
        <v>0.14019664545980334</v>
      </c>
      <c r="O260" s="594">
        <f>+[14]S2007!P13</f>
        <v>10.034000000000001</v>
      </c>
      <c r="P260" s="595">
        <f t="shared" si="16"/>
        <v>1.7956781982347712E-2</v>
      </c>
      <c r="Q260" s="594">
        <f>+[15]S2008!P13</f>
        <v>6.5060000000000002</v>
      </c>
      <c r="R260" s="595">
        <f t="shared" si="17"/>
        <v>-0.35160454454853501</v>
      </c>
      <c r="S260" s="594">
        <v>7.157</v>
      </c>
      <c r="T260" s="595">
        <v>0.10006148170919148</v>
      </c>
      <c r="U260" s="594">
        <v>8.2769999999999992</v>
      </c>
      <c r="V260" s="595">
        <v>0.15649014950398202</v>
      </c>
      <c r="W260" s="596">
        <v>93.196046128500825</v>
      </c>
      <c r="X260" s="596">
        <v>108.28665568369028</v>
      </c>
      <c r="Y260" s="596">
        <v>116.55683690280065</v>
      </c>
      <c r="Z260" s="596">
        <v>142.42174629324546</v>
      </c>
      <c r="AA260" s="596">
        <v>162.38879736408563</v>
      </c>
      <c r="AB260" s="594">
        <v>7.92</v>
      </c>
      <c r="AC260" s="595">
        <v>-4.3131569409206157E-2</v>
      </c>
      <c r="AD260" s="594">
        <v>7.5670000000000002</v>
      </c>
      <c r="AE260" s="595">
        <v>-4.4570707070707039E-2</v>
      </c>
      <c r="AF260" s="596">
        <v>165.30477759472819</v>
      </c>
      <c r="AG260" s="596">
        <v>107.1828665568369</v>
      </c>
      <c r="AH260" s="596">
        <v>117.90774299835255</v>
      </c>
      <c r="AI260" s="596">
        <v>136.35914332784182</v>
      </c>
      <c r="AJ260" s="596">
        <v>130.47775947281713</v>
      </c>
      <c r="AK260" s="596">
        <v>124.66227347611202</v>
      </c>
    </row>
    <row r="261" spans="1:37" x14ac:dyDescent="0.25">
      <c r="A261" s="592" t="s">
        <v>56</v>
      </c>
      <c r="B261" s="593"/>
      <c r="C261" s="594">
        <v>820.93399999999997</v>
      </c>
      <c r="D261" s="595"/>
      <c r="E261" s="594">
        <v>902.649</v>
      </c>
      <c r="F261" s="595">
        <v>9.9539061605439697E-2</v>
      </c>
      <c r="G261" s="594">
        <v>979.35599999999999</v>
      </c>
      <c r="H261" s="595">
        <v>8.4979875898605103E-2</v>
      </c>
      <c r="I261" s="594">
        <v>1060.4659999999999</v>
      </c>
      <c r="J261" s="595">
        <v>8.2819730516788481E-2</v>
      </c>
      <c r="K261" s="594">
        <v>1110.03</v>
      </c>
      <c r="L261" s="595">
        <v>4.6737943507854172E-2</v>
      </c>
      <c r="M261" s="594">
        <v>1243.748</v>
      </c>
      <c r="N261" s="595">
        <v>0.12046341089880461</v>
      </c>
      <c r="O261" s="594">
        <f>+[14]S2007!P14</f>
        <v>1305.6120000000001</v>
      </c>
      <c r="P261" s="595">
        <f t="shared" si="16"/>
        <v>4.9739979481374062E-2</v>
      </c>
      <c r="Q261" s="594">
        <f>+[15]S2008!P14</f>
        <v>1488.116</v>
      </c>
      <c r="R261" s="595">
        <f t="shared" si="17"/>
        <v>0.13978425443393588</v>
      </c>
      <c r="S261" s="594">
        <v>1565.521</v>
      </c>
      <c r="T261" s="595">
        <v>5.2015434280660897E-2</v>
      </c>
      <c r="U261" s="594">
        <v>1682.915</v>
      </c>
      <c r="V261" s="595">
        <v>7.4987176792901539E-2</v>
      </c>
      <c r="W261" s="596">
        <v>109.95390616054397</v>
      </c>
      <c r="X261" s="596">
        <v>119.29777546063387</v>
      </c>
      <c r="Y261" s="596">
        <v>129.1779850755359</v>
      </c>
      <c r="Z261" s="596">
        <v>135.21549844445474</v>
      </c>
      <c r="AA261" s="596">
        <v>151.50401859345575</v>
      </c>
      <c r="AB261" s="594">
        <v>1706.8620000000001</v>
      </c>
      <c r="AC261" s="595">
        <v>1.4229476830380689E-2</v>
      </c>
      <c r="AD261" s="594">
        <v>1768.626</v>
      </c>
      <c r="AE261" s="595">
        <v>3.618570218330474E-2</v>
      </c>
      <c r="AF261" s="596">
        <v>159.03982536963997</v>
      </c>
      <c r="AG261" s="596">
        <v>181.27108878423843</v>
      </c>
      <c r="AH261" s="596">
        <v>190.69998318987885</v>
      </c>
      <c r="AI261" s="596">
        <v>205.00003654374166</v>
      </c>
      <c r="AJ261" s="596">
        <v>207.917079813968</v>
      </c>
      <c r="AK261" s="596">
        <v>215.44070534293866</v>
      </c>
    </row>
    <row r="262" spans="1:37" x14ac:dyDescent="0.25">
      <c r="A262" s="592" t="s">
        <v>57</v>
      </c>
      <c r="B262" s="593"/>
      <c r="C262" s="594">
        <v>15.452999999999999</v>
      </c>
      <c r="D262" s="595"/>
      <c r="E262" s="594">
        <v>94.899000000000001</v>
      </c>
      <c r="F262" s="595">
        <v>5.1411376431760827</v>
      </c>
      <c r="G262" s="594">
        <v>102.114</v>
      </c>
      <c r="H262" s="595">
        <v>7.6028198400404673E-2</v>
      </c>
      <c r="I262" s="594">
        <v>110.70399999999999</v>
      </c>
      <c r="J262" s="595">
        <v>8.4121667939753494E-2</v>
      </c>
      <c r="K262" s="594">
        <v>113.86199999999999</v>
      </c>
      <c r="L262" s="595">
        <v>2.8526521173580011E-2</v>
      </c>
      <c r="M262" s="594">
        <v>119.492</v>
      </c>
      <c r="N262" s="595">
        <v>4.9445820379055434E-2</v>
      </c>
      <c r="O262" s="594">
        <f>+[14]S2007!P15</f>
        <v>126.98</v>
      </c>
      <c r="P262" s="595">
        <f t="shared" si="16"/>
        <v>6.2665283031500013E-2</v>
      </c>
      <c r="Q262" s="594">
        <f>+[15]S2008!P15</f>
        <v>110.217</v>
      </c>
      <c r="R262" s="595">
        <f t="shared" si="17"/>
        <v>-0.13201291541975119</v>
      </c>
      <c r="S262" s="594">
        <v>59.051000000000002</v>
      </c>
      <c r="T262" s="595">
        <v>-0.46422965604217131</v>
      </c>
      <c r="U262" s="594">
        <v>60.564999999999998</v>
      </c>
      <c r="V262" s="595">
        <v>2.5638854549457177E-2</v>
      </c>
      <c r="W262" s="596">
        <v>614.11376431760823</v>
      </c>
      <c r="X262" s="596">
        <v>660.8037274315667</v>
      </c>
      <c r="Y262" s="596">
        <v>716.39163916391635</v>
      </c>
      <c r="Z262" s="596">
        <v>736.82780042710147</v>
      </c>
      <c r="AA262" s="596">
        <v>773.26085549731442</v>
      </c>
      <c r="AB262" s="594">
        <v>60.527000000000001</v>
      </c>
      <c r="AC262" s="595">
        <v>-6.2742508049197889E-4</v>
      </c>
      <c r="AD262" s="594">
        <v>62.542000000000002</v>
      </c>
      <c r="AE262" s="595">
        <v>3.3290928015596355E-2</v>
      </c>
      <c r="AF262" s="596">
        <v>821.71746586423353</v>
      </c>
      <c r="AG262" s="596">
        <v>713.24014754416623</v>
      </c>
      <c r="AH262" s="596">
        <v>382.1329191742704</v>
      </c>
      <c r="AI262" s="596">
        <v>391.93036950753896</v>
      </c>
      <c r="AJ262" s="596">
        <v>391.68446256390348</v>
      </c>
      <c r="AK262" s="596">
        <v>404.72400181194593</v>
      </c>
    </row>
    <row r="263" spans="1:37" x14ac:dyDescent="0.25">
      <c r="A263" s="592" t="s">
        <v>58</v>
      </c>
      <c r="B263" s="593"/>
      <c r="C263" s="594">
        <v>82.852000000000004</v>
      </c>
      <c r="D263" s="595"/>
      <c r="E263" s="594">
        <v>87.06</v>
      </c>
      <c r="F263" s="595">
        <v>5.078935933954519E-2</v>
      </c>
      <c r="G263" s="594">
        <v>95.694999999999993</v>
      </c>
      <c r="H263" s="595">
        <v>9.9184470480128545E-2</v>
      </c>
      <c r="I263" s="594">
        <v>104.815</v>
      </c>
      <c r="J263" s="595">
        <v>9.5302784889492717E-2</v>
      </c>
      <c r="K263" s="594">
        <v>106.535</v>
      </c>
      <c r="L263" s="595">
        <v>1.6409865000238506E-2</v>
      </c>
      <c r="M263" s="594">
        <v>117.63</v>
      </c>
      <c r="N263" s="595">
        <v>0.10414417796968131</v>
      </c>
      <c r="O263" s="594">
        <f>+[14]S2007!P16</f>
        <v>124.512</v>
      </c>
      <c r="P263" s="595">
        <f t="shared" si="16"/>
        <v>5.8505483295077834E-2</v>
      </c>
      <c r="Q263" s="594">
        <f>+[15]S2008!P16</f>
        <v>134.16</v>
      </c>
      <c r="R263" s="595">
        <f t="shared" si="17"/>
        <v>7.7486507324595194E-2</v>
      </c>
      <c r="S263" s="594">
        <v>141.33199999999999</v>
      </c>
      <c r="T263" s="595">
        <v>5.3458556946929019E-2</v>
      </c>
      <c r="U263" s="594">
        <v>146.483</v>
      </c>
      <c r="V263" s="595">
        <v>3.6446098548099583E-2</v>
      </c>
      <c r="W263" s="596">
        <v>105.07893593395451</v>
      </c>
      <c r="X263" s="596">
        <v>115.50113455317916</v>
      </c>
      <c r="Y263" s="596">
        <v>126.50871433399314</v>
      </c>
      <c r="Z263" s="596">
        <v>128.58470525756769</v>
      </c>
      <c r="AA263" s="596">
        <v>141.97605368609084</v>
      </c>
      <c r="AB263" s="594">
        <v>146.61699999999999</v>
      </c>
      <c r="AC263" s="595">
        <v>9.147819200861952E-4</v>
      </c>
      <c r="AD263" s="594">
        <v>173.67500000000001</v>
      </c>
      <c r="AE263" s="595">
        <v>0.18454885859075021</v>
      </c>
      <c r="AF263" s="596">
        <v>150.28243132332352</v>
      </c>
      <c r="AG263" s="596">
        <v>161.9272920388162</v>
      </c>
      <c r="AH263" s="596">
        <v>170.58369140153525</v>
      </c>
      <c r="AI263" s="596">
        <v>176.80080142905422</v>
      </c>
      <c r="AJ263" s="596">
        <v>176.96253560565827</v>
      </c>
      <c r="AK263" s="596">
        <v>209.62076956500749</v>
      </c>
    </row>
    <row r="264" spans="1:37" x14ac:dyDescent="0.25">
      <c r="A264" s="592" t="s">
        <v>59</v>
      </c>
      <c r="B264" s="593"/>
      <c r="C264" s="594">
        <v>404.00799999999998</v>
      </c>
      <c r="D264" s="595"/>
      <c r="E264" s="594">
        <v>444.88400000000001</v>
      </c>
      <c r="F264" s="595">
        <v>0.10117621433238955</v>
      </c>
      <c r="G264" s="594">
        <v>493.04</v>
      </c>
      <c r="H264" s="595">
        <v>0.10824394673667743</v>
      </c>
      <c r="I264" s="594">
        <v>497.19799999999998</v>
      </c>
      <c r="J264" s="595">
        <v>8.4333928281680164E-3</v>
      </c>
      <c r="K264" s="594">
        <v>541.00099999999998</v>
      </c>
      <c r="L264" s="595">
        <v>8.8099710779206669E-2</v>
      </c>
      <c r="M264" s="594">
        <v>657.00300000000004</v>
      </c>
      <c r="N264" s="595">
        <v>0.2144210454324485</v>
      </c>
      <c r="O264" s="594">
        <f>+[14]S2007!P17</f>
        <v>677.702</v>
      </c>
      <c r="P264" s="595">
        <f t="shared" si="16"/>
        <v>3.1505183385768333E-2</v>
      </c>
      <c r="Q264" s="594">
        <f>+[15]S2008!P17</f>
        <v>813.74599999999998</v>
      </c>
      <c r="R264" s="595">
        <f t="shared" si="17"/>
        <v>0.20074309947440022</v>
      </c>
      <c r="S264" s="594">
        <v>827.51700000000005</v>
      </c>
      <c r="T264" s="595">
        <v>1.692297104993459E-2</v>
      </c>
      <c r="U264" s="594">
        <v>849.09799999999996</v>
      </c>
      <c r="V264" s="595">
        <v>2.6079222541651594E-2</v>
      </c>
      <c r="W264" s="596">
        <v>110.11762143323895</v>
      </c>
      <c r="X264" s="596">
        <v>122.03718738242807</v>
      </c>
      <c r="Y264" s="596">
        <v>123.06637492326885</v>
      </c>
      <c r="Z264" s="596">
        <v>133.90848696065424</v>
      </c>
      <c r="AA264" s="596">
        <v>162.62128472703512</v>
      </c>
      <c r="AB264" s="594">
        <v>839.84799999999996</v>
      </c>
      <c r="AC264" s="595">
        <v>-1.0893913305649055E-2</v>
      </c>
      <c r="AD264" s="594">
        <v>846.70399999999995</v>
      </c>
      <c r="AE264" s="595">
        <v>8.1633819453043825E-3</v>
      </c>
      <c r="AF264" s="596">
        <v>167.74469812478964</v>
      </c>
      <c r="AG264" s="596">
        <v>201.4182887467575</v>
      </c>
      <c r="AH264" s="596">
        <v>204.82688461614623</v>
      </c>
      <c r="AI264" s="596">
        <v>210.16861052256391</v>
      </c>
      <c r="AJ264" s="596">
        <v>207.87905189996241</v>
      </c>
      <c r="AK264" s="596">
        <v>209.57604799904954</v>
      </c>
    </row>
    <row r="265" spans="1:37" x14ac:dyDescent="0.25">
      <c r="A265" s="592" t="s">
        <v>60</v>
      </c>
      <c r="B265" s="593"/>
      <c r="C265" s="594">
        <v>82.665999999999997</v>
      </c>
      <c r="D265" s="595"/>
      <c r="E265" s="594">
        <v>93.930999999999997</v>
      </c>
      <c r="F265" s="595">
        <v>0.13627126025209882</v>
      </c>
      <c r="G265" s="594">
        <v>90.921999999999997</v>
      </c>
      <c r="H265" s="595">
        <v>-3.203415272913096E-2</v>
      </c>
      <c r="I265" s="594">
        <v>67.128</v>
      </c>
      <c r="J265" s="595">
        <v>-0.26169683904885505</v>
      </c>
      <c r="K265" s="594">
        <v>71.349000000000004</v>
      </c>
      <c r="L265" s="595">
        <v>6.2879871290668632E-2</v>
      </c>
      <c r="M265" s="594">
        <v>74.566999999999993</v>
      </c>
      <c r="N265" s="595">
        <v>4.5102243899704117E-2</v>
      </c>
      <c r="O265" s="594">
        <f>+[14]S2007!P18</f>
        <v>79.706000000000003</v>
      </c>
      <c r="P265" s="595">
        <f t="shared" si="16"/>
        <v>6.8917885928091657E-2</v>
      </c>
      <c r="Q265" s="594">
        <f>+[15]S2008!P18</f>
        <v>36.076999999999998</v>
      </c>
      <c r="R265" s="595">
        <f t="shared" si="17"/>
        <v>-0.54737409981682683</v>
      </c>
      <c r="S265" s="594">
        <v>42.503</v>
      </c>
      <c r="T265" s="595">
        <v>0.17811902320037704</v>
      </c>
      <c r="U265" s="594">
        <v>45.625999999999998</v>
      </c>
      <c r="V265" s="595">
        <v>7.3477166317671636E-2</v>
      </c>
      <c r="W265" s="596">
        <v>113.62712602520989</v>
      </c>
      <c r="X265" s="596">
        <v>109.9871773159461</v>
      </c>
      <c r="Y265" s="596">
        <v>81.203880676457075</v>
      </c>
      <c r="Z265" s="596">
        <v>86.30997024169551</v>
      </c>
      <c r="AA265" s="596">
        <v>90.202743570512666</v>
      </c>
      <c r="AB265" s="594">
        <v>47.997</v>
      </c>
      <c r="AC265" s="595">
        <v>5.1965984307193319E-2</v>
      </c>
      <c r="AD265" s="594">
        <v>54.914000000000001</v>
      </c>
      <c r="AE265" s="595">
        <v>0.14411317374002544</v>
      </c>
      <c r="AF265" s="596">
        <v>96.419325962306161</v>
      </c>
      <c r="AG265" s="596">
        <v>43.641884208743619</v>
      </c>
      <c r="AH265" s="596">
        <v>51.415333994628995</v>
      </c>
      <c r="AI265" s="596">
        <v>55.193187041830981</v>
      </c>
      <c r="AJ265" s="596">
        <v>58.061355333510754</v>
      </c>
      <c r="AK265" s="596">
        <v>66.428761522270349</v>
      </c>
    </row>
    <row r="266" spans="1:37" x14ac:dyDescent="0.25">
      <c r="A266" s="592" t="s">
        <v>61</v>
      </c>
      <c r="B266" s="593"/>
      <c r="C266" s="594">
        <v>16.587</v>
      </c>
      <c r="D266" s="595"/>
      <c r="E266" s="594">
        <v>19.949000000000002</v>
      </c>
      <c r="F266" s="595">
        <v>0.2026888527159825</v>
      </c>
      <c r="G266" s="594">
        <v>24.33</v>
      </c>
      <c r="H266" s="595">
        <v>0.21961000551406068</v>
      </c>
      <c r="I266" s="594">
        <v>27.228999999999999</v>
      </c>
      <c r="J266" s="595">
        <v>0.11915330867242092</v>
      </c>
      <c r="K266" s="594">
        <v>33.997</v>
      </c>
      <c r="L266" s="595">
        <v>0.24855852216386945</v>
      </c>
      <c r="M266" s="594">
        <v>25.22</v>
      </c>
      <c r="N266" s="595">
        <v>-0.25816983851516312</v>
      </c>
      <c r="O266" s="594">
        <f>+[14]S2007!P19</f>
        <v>27.631</v>
      </c>
      <c r="P266" s="595">
        <f t="shared" si="16"/>
        <v>9.5598731165741538E-2</v>
      </c>
      <c r="Q266" s="594">
        <f>+[15]S2008!P19</f>
        <v>158.32</v>
      </c>
      <c r="R266" s="595">
        <f t="shared" si="17"/>
        <v>4.7297962433498606</v>
      </c>
      <c r="S266" s="594">
        <v>169.21299999999999</v>
      </c>
      <c r="T266" s="595">
        <v>6.8803688731682675E-2</v>
      </c>
      <c r="U266" s="594">
        <v>181.36799999999999</v>
      </c>
      <c r="V266" s="595">
        <v>7.183254241695379E-2</v>
      </c>
      <c r="W266" s="596">
        <v>120.26888527159825</v>
      </c>
      <c r="X266" s="596">
        <v>146.68113582926387</v>
      </c>
      <c r="Y266" s="596">
        <v>164.15867848314946</v>
      </c>
      <c r="Z266" s="596">
        <v>204.96171700729485</v>
      </c>
      <c r="AA266" s="596">
        <v>152.046783625731</v>
      </c>
      <c r="AB266" s="594">
        <v>184.02</v>
      </c>
      <c r="AC266" s="595">
        <v>1.4622204578536541E-2</v>
      </c>
      <c r="AD266" s="594">
        <v>177.71799999999999</v>
      </c>
      <c r="AE266" s="595">
        <v>-3.4246277578524185E-2</v>
      </c>
      <c r="AF266" s="596">
        <v>166.5822632181829</v>
      </c>
      <c r="AG266" s="596">
        <v>954.48242599626224</v>
      </c>
      <c r="AH266" s="596">
        <v>1020.1543377343704</v>
      </c>
      <c r="AI266" s="596">
        <v>1093.4346174715138</v>
      </c>
      <c r="AJ266" s="596">
        <v>1109.4230421414363</v>
      </c>
      <c r="AK266" s="596">
        <v>1071.42943268825</v>
      </c>
    </row>
    <row r="267" spans="1:37" x14ac:dyDescent="0.25">
      <c r="A267" s="592" t="s">
        <v>62</v>
      </c>
      <c r="B267" s="593"/>
      <c r="C267" s="594">
        <v>405.26900000000001</v>
      </c>
      <c r="D267" s="595"/>
      <c r="E267" s="594">
        <v>406.94600000000003</v>
      </c>
      <c r="F267" s="595">
        <v>4.1379922964747389E-3</v>
      </c>
      <c r="G267" s="594">
        <v>426.30599999999998</v>
      </c>
      <c r="H267" s="595">
        <v>4.7573879581074528E-2</v>
      </c>
      <c r="I267" s="594">
        <v>472.85700000000003</v>
      </c>
      <c r="J267" s="595">
        <v>0.10919621117225665</v>
      </c>
      <c r="K267" s="594">
        <v>472.46199999999999</v>
      </c>
      <c r="L267" s="595">
        <v>-8.3534768439515249E-4</v>
      </c>
      <c r="M267" s="594">
        <v>488.31599999999997</v>
      </c>
      <c r="N267" s="595">
        <v>3.3556137848123203E-2</v>
      </c>
      <c r="O267" s="594">
        <f>+[14]S2007!P20</f>
        <v>486.82799999999997</v>
      </c>
      <c r="P267" s="595">
        <f t="shared" si="16"/>
        <v>-3.0472071363625186E-3</v>
      </c>
      <c r="Q267" s="594">
        <f>+[15]S2008!P20</f>
        <v>568.60299999999995</v>
      </c>
      <c r="R267" s="595">
        <f t="shared" si="17"/>
        <v>0.16797513700937494</v>
      </c>
      <c r="S267" s="594">
        <v>595.875</v>
      </c>
      <c r="T267" s="595">
        <v>4.7963165864408124E-2</v>
      </c>
      <c r="U267" s="594">
        <v>613.25300000000004</v>
      </c>
      <c r="V267" s="595">
        <v>2.9163834696874415E-2</v>
      </c>
      <c r="W267" s="596">
        <v>100.41379922964748</v>
      </c>
      <c r="X267" s="596">
        <v>105.19087322247692</v>
      </c>
      <c r="Y267" s="596">
        <v>116.67731802827258</v>
      </c>
      <c r="Z267" s="596">
        <v>116.57985190083623</v>
      </c>
      <c r="AA267" s="596">
        <v>120.49182148153449</v>
      </c>
      <c r="AB267" s="594">
        <v>612.25300000000004</v>
      </c>
      <c r="AC267" s="595">
        <v>-1.6306483620952526E-3</v>
      </c>
      <c r="AD267" s="594">
        <v>618.32500000000005</v>
      </c>
      <c r="AE267" s="595">
        <v>9.9174687588300947E-3</v>
      </c>
      <c r="AF267" s="596">
        <v>120.12465794324262</v>
      </c>
      <c r="AG267" s="596">
        <v>140.30261381946309</v>
      </c>
      <c r="AH267" s="596">
        <v>147.03197135729602</v>
      </c>
      <c r="AI267" s="596">
        <v>151.31998746511576</v>
      </c>
      <c r="AJ267" s="596">
        <v>151.0732377754035</v>
      </c>
      <c r="AK267" s="596">
        <v>152.57150189133637</v>
      </c>
    </row>
    <row r="268" spans="1:37" x14ac:dyDescent="0.25">
      <c r="A268" s="592" t="s">
        <v>63</v>
      </c>
      <c r="B268" s="593"/>
      <c r="C268" s="594">
        <v>169.03800000000001</v>
      </c>
      <c r="D268" s="595"/>
      <c r="E268" s="594">
        <v>198.376</v>
      </c>
      <c r="F268" s="595">
        <v>0.17355860812361712</v>
      </c>
      <c r="G268" s="594">
        <v>190.631</v>
      </c>
      <c r="H268" s="595">
        <v>-3.9042021212243441E-2</v>
      </c>
      <c r="I268" s="594">
        <v>207.13</v>
      </c>
      <c r="J268" s="595">
        <v>8.6549406969485529E-2</v>
      </c>
      <c r="K268" s="594">
        <v>225.464</v>
      </c>
      <c r="L268" s="595">
        <v>8.8514459518177005E-2</v>
      </c>
      <c r="M268" s="594">
        <v>242.69300000000001</v>
      </c>
      <c r="N268" s="595">
        <v>7.6415747081574059E-2</v>
      </c>
      <c r="O268" s="594">
        <f>+[14]S2007!P21</f>
        <v>260.70600000000002</v>
      </c>
      <c r="P268" s="595">
        <f t="shared" si="16"/>
        <v>7.4221341365428767E-2</v>
      </c>
      <c r="Q268" s="594">
        <f>+[15]S2008!P21</f>
        <v>329.75299999999999</v>
      </c>
      <c r="R268" s="595">
        <f t="shared" si="17"/>
        <v>0.2648462252498982</v>
      </c>
      <c r="S268" s="594">
        <v>378.98899999999998</v>
      </c>
      <c r="T268" s="595">
        <v>0.14931175758825543</v>
      </c>
      <c r="U268" s="594">
        <v>400.72</v>
      </c>
      <c r="V268" s="595">
        <v>5.733939507479123E-2</v>
      </c>
      <c r="W268" s="596">
        <v>117.35586081236171</v>
      </c>
      <c r="X268" s="596">
        <v>112.7740508051444</v>
      </c>
      <c r="Y268" s="596">
        <v>122.53457802387628</v>
      </c>
      <c r="Z268" s="596">
        <v>133.38065996994757</v>
      </c>
      <c r="AA268" s="596">
        <v>143.57304274778451</v>
      </c>
      <c r="AB268" s="594">
        <v>384.12400000000002</v>
      </c>
      <c r="AC268" s="595">
        <v>-4.1415452186065092E-2</v>
      </c>
      <c r="AD268" s="594">
        <v>385.71</v>
      </c>
      <c r="AE268" s="595">
        <v>4.128875050764742E-3</v>
      </c>
      <c r="AF268" s="596">
        <v>154.22922656444115</v>
      </c>
      <c r="AG268" s="596">
        <v>195.07625504324471</v>
      </c>
      <c r="AH268" s="596">
        <v>224.20343354748633</v>
      </c>
      <c r="AI268" s="596">
        <v>237.05912280079036</v>
      </c>
      <c r="AJ268" s="596">
        <v>227.2412120351637</v>
      </c>
      <c r="AK268" s="596">
        <v>228.17946260604123</v>
      </c>
    </row>
    <row r="269" spans="1:37" x14ac:dyDescent="0.25">
      <c r="A269" s="592" t="s">
        <v>64</v>
      </c>
      <c r="B269" s="593"/>
      <c r="C269" s="594">
        <v>17.838999999999999</v>
      </c>
      <c r="D269" s="595"/>
      <c r="E269" s="594">
        <v>31.335000000000001</v>
      </c>
      <c r="F269" s="595">
        <v>0.75654464936375376</v>
      </c>
      <c r="G269" s="594">
        <v>40.875</v>
      </c>
      <c r="H269" s="595">
        <v>0.3044518908568693</v>
      </c>
      <c r="I269" s="594">
        <v>45.478000000000002</v>
      </c>
      <c r="J269" s="595">
        <v>0.11261162079510707</v>
      </c>
      <c r="K269" s="594">
        <v>47.715000000000003</v>
      </c>
      <c r="L269" s="595">
        <v>4.9188618672764896E-2</v>
      </c>
      <c r="M269" s="594">
        <v>52.38</v>
      </c>
      <c r="N269" s="595">
        <v>9.7767997485067565E-2</v>
      </c>
      <c r="O269" s="594">
        <f>+[14]S2007!P22</f>
        <v>55.128999999999998</v>
      </c>
      <c r="P269" s="595">
        <f t="shared" si="16"/>
        <v>5.2481863306605481E-2</v>
      </c>
      <c r="Q269" s="594">
        <f>+[15]S2008!P22</f>
        <v>76.611999999999995</v>
      </c>
      <c r="R269" s="595">
        <f t="shared" si="17"/>
        <v>0.38968600917847229</v>
      </c>
      <c r="S269" s="594">
        <v>80.921000000000006</v>
      </c>
      <c r="T269" s="595">
        <v>5.6244452566177779E-2</v>
      </c>
      <c r="U269" s="594">
        <v>82.606999999999999</v>
      </c>
      <c r="V269" s="595">
        <v>2.0835135502527066E-2</v>
      </c>
      <c r="W269" s="596">
        <v>175.65446493637538</v>
      </c>
      <c r="X269" s="596">
        <v>229.1327989237065</v>
      </c>
      <c r="Y269" s="596">
        <v>254.93581478782446</v>
      </c>
      <c r="Z269" s="596">
        <v>267.47575536745342</v>
      </c>
      <c r="AA269" s="596">
        <v>293.62632434553507</v>
      </c>
      <c r="AB269" s="594">
        <v>81.191999999999993</v>
      </c>
      <c r="AC269" s="595">
        <v>-1.7129298969821034E-2</v>
      </c>
      <c r="AD269" s="594">
        <v>82.628</v>
      </c>
      <c r="AE269" s="595">
        <v>1.7686471573554133E-2</v>
      </c>
      <c r="AF269" s="596">
        <v>309.03638096305849</v>
      </c>
      <c r="AG269" s="596">
        <v>429.46353495151072</v>
      </c>
      <c r="AH269" s="596">
        <v>453.61847637199401</v>
      </c>
      <c r="AI269" s="596">
        <v>463.06967879365442</v>
      </c>
      <c r="AJ269" s="596">
        <v>455.13761982173889</v>
      </c>
      <c r="AK269" s="596">
        <v>463.18739839677113</v>
      </c>
    </row>
    <row r="270" spans="1:37" x14ac:dyDescent="0.25">
      <c r="A270" s="592" t="s">
        <v>65</v>
      </c>
      <c r="B270" s="593"/>
      <c r="C270" s="594">
        <v>51.726999999999997</v>
      </c>
      <c r="D270" s="595"/>
      <c r="E270" s="594">
        <v>64.138000000000005</v>
      </c>
      <c r="F270" s="595">
        <v>0.23993272372262087</v>
      </c>
      <c r="G270" s="594">
        <v>69.406999999999996</v>
      </c>
      <c r="H270" s="595">
        <v>8.2150986934422507E-2</v>
      </c>
      <c r="I270" s="594">
        <v>76.396000000000001</v>
      </c>
      <c r="J270" s="595">
        <v>0.10069589522670631</v>
      </c>
      <c r="K270" s="594">
        <v>74.724999999999994</v>
      </c>
      <c r="L270" s="595">
        <v>-2.1872872925284132E-2</v>
      </c>
      <c r="M270" s="594">
        <v>78.412000000000006</v>
      </c>
      <c r="N270" s="595">
        <v>4.9340916694546835E-2</v>
      </c>
      <c r="O270" s="594">
        <f>+[14]S2007!P23</f>
        <v>105.81</v>
      </c>
      <c r="P270" s="595">
        <f t="shared" si="16"/>
        <v>0.34941080446870371</v>
      </c>
      <c r="Q270" s="594">
        <f>+[15]S2008!P23</f>
        <v>87.599000000000004</v>
      </c>
      <c r="R270" s="595">
        <f t="shared" si="17"/>
        <v>-0.17211038654191474</v>
      </c>
      <c r="S270" s="594">
        <v>97.356999999999999</v>
      </c>
      <c r="T270" s="595">
        <v>0.11139396568453973</v>
      </c>
      <c r="U270" s="594">
        <v>100.01900000000001</v>
      </c>
      <c r="V270" s="595">
        <v>2.7342666680362029E-2</v>
      </c>
      <c r="W270" s="596">
        <v>123.99327237226208</v>
      </c>
      <c r="X270" s="596">
        <v>134.17944207087208</v>
      </c>
      <c r="Y270" s="596">
        <v>147.69076111121854</v>
      </c>
      <c r="Z270" s="596">
        <v>144.46033986119434</v>
      </c>
      <c r="AA270" s="596">
        <v>151.58814545595146</v>
      </c>
      <c r="AB270" s="594">
        <v>105.39</v>
      </c>
      <c r="AC270" s="595">
        <v>5.3699797038562619E-2</v>
      </c>
      <c r="AD270" s="594">
        <v>125.79</v>
      </c>
      <c r="AE270" s="595">
        <v>0.19356675206376323</v>
      </c>
      <c r="AF270" s="596">
        <v>204.55468130763433</v>
      </c>
      <c r="AG270" s="596">
        <v>169.34869603881918</v>
      </c>
      <c r="AH270" s="596">
        <v>188.21311887408899</v>
      </c>
      <c r="AI270" s="596">
        <v>193.35936744833455</v>
      </c>
      <c r="AJ270" s="596">
        <v>203.74272623581498</v>
      </c>
      <c r="AK270" s="596">
        <v>243.18054400989817</v>
      </c>
    </row>
    <row r="271" spans="1:37" x14ac:dyDescent="0.25">
      <c r="A271" s="592" t="s">
        <v>66</v>
      </c>
      <c r="B271" s="593"/>
      <c r="C271" s="594">
        <v>66.644000000000005</v>
      </c>
      <c r="D271" s="595"/>
      <c r="E271" s="594">
        <v>260.58600000000001</v>
      </c>
      <c r="F271" s="595">
        <v>2.9101194406098072</v>
      </c>
      <c r="G271" s="594">
        <v>273.89</v>
      </c>
      <c r="H271" s="595">
        <v>5.1054162541349007E-2</v>
      </c>
      <c r="I271" s="594">
        <v>281.37799999999999</v>
      </c>
      <c r="J271" s="595">
        <v>2.7339442842016868E-2</v>
      </c>
      <c r="K271" s="594">
        <v>331.77699999999999</v>
      </c>
      <c r="L271" s="595">
        <v>0.17911492725088671</v>
      </c>
      <c r="M271" s="594">
        <v>345.86700000000002</v>
      </c>
      <c r="N271" s="595">
        <v>4.2468284419956877E-2</v>
      </c>
      <c r="O271" s="594">
        <f>+[14]S2007!P24</f>
        <v>328.64</v>
      </c>
      <c r="P271" s="595">
        <f t="shared" si="16"/>
        <v>-4.9808163253505053E-2</v>
      </c>
      <c r="Q271" s="594">
        <f>+[15]S2008!P24</f>
        <v>430.30099999999999</v>
      </c>
      <c r="R271" s="595">
        <f t="shared" si="17"/>
        <v>0.30933848588120744</v>
      </c>
      <c r="S271" s="594">
        <v>425.14400000000001</v>
      </c>
      <c r="T271" s="595">
        <v>-1.1984634012005509E-2</v>
      </c>
      <c r="U271" s="594">
        <v>442.74799999999999</v>
      </c>
      <c r="V271" s="595">
        <v>4.1407146754981805E-2</v>
      </c>
      <c r="W271" s="596">
        <v>391.01194406098074</v>
      </c>
      <c r="X271" s="596">
        <v>410.97473140867891</v>
      </c>
      <c r="Y271" s="596">
        <v>422.21055158753973</v>
      </c>
      <c r="Z271" s="596">
        <v>497.83476381969865</v>
      </c>
      <c r="AA271" s="596">
        <v>518.97695216373563</v>
      </c>
      <c r="AB271" s="594">
        <v>494.053</v>
      </c>
      <c r="AC271" s="595">
        <v>0.1158785584576328</v>
      </c>
      <c r="AD271" s="594">
        <v>551.88099999999997</v>
      </c>
      <c r="AE271" s="595">
        <v>0.11704817094522242</v>
      </c>
      <c r="AF271" s="596">
        <v>493.12766340555783</v>
      </c>
      <c r="AG271" s="596">
        <v>645.67102814957082</v>
      </c>
      <c r="AH271" s="596">
        <v>637.93289718504286</v>
      </c>
      <c r="AI271" s="596">
        <v>664.34787827861464</v>
      </c>
      <c r="AJ271" s="596">
        <v>741.33155272792749</v>
      </c>
      <c r="AK271" s="596">
        <v>828.10305503871314</v>
      </c>
    </row>
    <row r="272" spans="1:37" x14ac:dyDescent="0.25">
      <c r="A272" s="592" t="s">
        <v>67</v>
      </c>
      <c r="B272" s="593"/>
      <c r="C272" s="594">
        <v>23.9</v>
      </c>
      <c r="D272" s="595"/>
      <c r="E272" s="594">
        <v>35.792999999999999</v>
      </c>
      <c r="F272" s="595">
        <v>0.49761506276150635</v>
      </c>
      <c r="G272" s="594">
        <v>40.055</v>
      </c>
      <c r="H272" s="595">
        <v>0.11907356186963933</v>
      </c>
      <c r="I272" s="594">
        <v>39.195</v>
      </c>
      <c r="J272" s="595">
        <v>-2.1470478092622629E-2</v>
      </c>
      <c r="K272" s="594">
        <v>39.933</v>
      </c>
      <c r="L272" s="595">
        <v>1.8828932261768072E-2</v>
      </c>
      <c r="M272" s="594">
        <v>36.942</v>
      </c>
      <c r="N272" s="595">
        <v>-7.4900458267598224E-2</v>
      </c>
      <c r="O272" s="594">
        <f>+[14]S2007!P25</f>
        <v>41.192</v>
      </c>
      <c r="P272" s="595">
        <f t="shared" si="16"/>
        <v>0.11504520599859239</v>
      </c>
      <c r="Q272" s="594">
        <f>+[15]S2008!P25</f>
        <v>86.792000000000002</v>
      </c>
      <c r="R272" s="595">
        <f t="shared" si="17"/>
        <v>1.1070110701107012</v>
      </c>
      <c r="S272" s="594">
        <v>95.929000000000002</v>
      </c>
      <c r="T272" s="595">
        <v>0.10527467969398102</v>
      </c>
      <c r="U272" s="594">
        <v>88.537999999999997</v>
      </c>
      <c r="V272" s="595">
        <v>-7.7046565689207702E-2</v>
      </c>
      <c r="W272" s="596">
        <v>149.76150627615064</v>
      </c>
      <c r="X272" s="596">
        <v>167.59414225941424</v>
      </c>
      <c r="Y272" s="596">
        <v>163.9958158995816</v>
      </c>
      <c r="Z272" s="596">
        <v>167.08368200836821</v>
      </c>
      <c r="AA272" s="596">
        <v>154.56903765690379</v>
      </c>
      <c r="AB272" s="594">
        <v>90.655000000000001</v>
      </c>
      <c r="AC272" s="595">
        <v>2.3910637240506953E-2</v>
      </c>
      <c r="AD272" s="594">
        <v>94.188999999999993</v>
      </c>
      <c r="AE272" s="595">
        <v>3.8982957365837428E-2</v>
      </c>
      <c r="AF272" s="596">
        <v>172.35146443514645</v>
      </c>
      <c r="AG272" s="596">
        <v>363.14644351464437</v>
      </c>
      <c r="AH272" s="596">
        <v>401.37656903765691</v>
      </c>
      <c r="AI272" s="596">
        <v>370.45188284518832</v>
      </c>
      <c r="AJ272" s="596">
        <v>379.30962343096235</v>
      </c>
      <c r="AK272" s="596">
        <v>394.09623430962341</v>
      </c>
    </row>
    <row r="273" spans="1:37" x14ac:dyDescent="0.25">
      <c r="A273" s="592" t="s">
        <v>68</v>
      </c>
      <c r="B273" s="593"/>
      <c r="C273" s="594">
        <v>4.202</v>
      </c>
      <c r="D273" s="595"/>
      <c r="E273" s="594">
        <v>6.0629999999999997</v>
      </c>
      <c r="F273" s="595">
        <v>0.44288434079009992</v>
      </c>
      <c r="G273" s="594">
        <v>7.7519999999999998</v>
      </c>
      <c r="H273" s="595">
        <v>0.27857496288965861</v>
      </c>
      <c r="I273" s="594">
        <v>6.7850000000000001</v>
      </c>
      <c r="J273" s="595">
        <v>-0.12474200206398345</v>
      </c>
      <c r="K273" s="594">
        <v>7.548</v>
      </c>
      <c r="L273" s="595">
        <v>0.11245394252026528</v>
      </c>
      <c r="M273" s="594">
        <v>8.0039999999999996</v>
      </c>
      <c r="N273" s="595">
        <v>6.0413354531001523E-2</v>
      </c>
      <c r="O273" s="594">
        <f>+[14]S2007!P26</f>
        <v>11.195</v>
      </c>
      <c r="P273" s="595">
        <f t="shared" si="16"/>
        <v>0.39867566216891565</v>
      </c>
      <c r="Q273" s="594">
        <f>+[15]S2008!P26</f>
        <v>16.495000000000001</v>
      </c>
      <c r="R273" s="595">
        <f t="shared" si="17"/>
        <v>0.47342563644484148</v>
      </c>
      <c r="S273" s="594">
        <v>19.649999999999999</v>
      </c>
      <c r="T273" s="595">
        <v>0.19127008184298255</v>
      </c>
      <c r="U273" s="594">
        <v>21.067</v>
      </c>
      <c r="V273" s="595">
        <v>7.211195928753189E-2</v>
      </c>
      <c r="W273" s="596">
        <v>144.28843407900999</v>
      </c>
      <c r="X273" s="596">
        <v>184.48357924797716</v>
      </c>
      <c r="Y273" s="596">
        <v>161.47072822465492</v>
      </c>
      <c r="Z273" s="596">
        <v>179.62874821513566</v>
      </c>
      <c r="AA273" s="596">
        <v>190.48072346501664</v>
      </c>
      <c r="AB273" s="594">
        <v>21.565999999999999</v>
      </c>
      <c r="AC273" s="595">
        <v>2.3686334076992395E-2</v>
      </c>
      <c r="AD273" s="594">
        <v>22.782</v>
      </c>
      <c r="AE273" s="595">
        <v>5.6385050542520687E-2</v>
      </c>
      <c r="AF273" s="596">
        <v>266.42075202284627</v>
      </c>
      <c r="AG273" s="596">
        <v>392.55116611137555</v>
      </c>
      <c r="AH273" s="596">
        <v>467.63445978105665</v>
      </c>
      <c r="AI273" s="596">
        <v>501.35649690623518</v>
      </c>
      <c r="AJ273" s="596">
        <v>513.23179438362672</v>
      </c>
      <c r="AK273" s="596">
        <v>542.17039504997615</v>
      </c>
    </row>
    <row r="274" spans="1:37" x14ac:dyDescent="0.25">
      <c r="A274" s="592" t="s">
        <v>69</v>
      </c>
      <c r="B274" s="593"/>
      <c r="C274" s="594">
        <v>168.74799999999999</v>
      </c>
      <c r="D274" s="595"/>
      <c r="E274" s="594">
        <v>183.297</v>
      </c>
      <c r="F274" s="595">
        <v>8.6217318131177889E-2</v>
      </c>
      <c r="G274" s="594">
        <v>180.197</v>
      </c>
      <c r="H274" s="595">
        <v>-1.69124426477247E-2</v>
      </c>
      <c r="I274" s="594">
        <v>197.495</v>
      </c>
      <c r="J274" s="595">
        <v>9.5994938872456262E-2</v>
      </c>
      <c r="K274" s="594">
        <v>221.78200000000001</v>
      </c>
      <c r="L274" s="595">
        <v>0.12297526519658729</v>
      </c>
      <c r="M274" s="594">
        <v>252.81700000000001</v>
      </c>
      <c r="N274" s="595">
        <v>0.13993471066182103</v>
      </c>
      <c r="O274" s="594">
        <f>+[14]S2007!P27</f>
        <v>268.42399999999998</v>
      </c>
      <c r="P274" s="595">
        <f t="shared" si="16"/>
        <v>6.17323993244124E-2</v>
      </c>
      <c r="Q274" s="594">
        <f>+[15]S2008!P27</f>
        <v>132.054</v>
      </c>
      <c r="R274" s="595">
        <f t="shared" si="17"/>
        <v>-0.50803951956605964</v>
      </c>
      <c r="S274" s="594">
        <v>165.54499999999999</v>
      </c>
      <c r="T274" s="595">
        <v>0.25361594499220003</v>
      </c>
      <c r="U274" s="594">
        <v>173.864</v>
      </c>
      <c r="V274" s="595">
        <v>5.0252197287746637E-2</v>
      </c>
      <c r="W274" s="596">
        <v>108.62173181311779</v>
      </c>
      <c r="X274" s="596">
        <v>106.78467300353191</v>
      </c>
      <c r="Y274" s="596">
        <v>117.03546116102117</v>
      </c>
      <c r="Z274" s="596">
        <v>131.42792803470263</v>
      </c>
      <c r="AA274" s="596">
        <v>149.8192571171214</v>
      </c>
      <c r="AB274" s="594">
        <v>180.29599999999999</v>
      </c>
      <c r="AC274" s="595">
        <v>3.6994432429945177E-2</v>
      </c>
      <c r="AD274" s="594">
        <v>181.18100000000001</v>
      </c>
      <c r="AE274" s="595">
        <v>4.9085947552914063E-3</v>
      </c>
      <c r="AF274" s="596">
        <v>159.06795932396236</v>
      </c>
      <c r="AG274" s="596">
        <v>78.255149690663004</v>
      </c>
      <c r="AH274" s="596">
        <v>98.101903429966569</v>
      </c>
      <c r="AI274" s="596">
        <v>103.03173963543273</v>
      </c>
      <c r="AJ274" s="596">
        <v>106.84334036551545</v>
      </c>
      <c r="AK274" s="596">
        <v>107.36779102567142</v>
      </c>
    </row>
    <row r="275" spans="1:37" x14ac:dyDescent="0.25">
      <c r="A275" s="592" t="s">
        <v>70</v>
      </c>
      <c r="B275" s="593"/>
      <c r="C275" s="594">
        <v>71.596000000000004</v>
      </c>
      <c r="D275" s="595"/>
      <c r="E275" s="594">
        <v>109.119</v>
      </c>
      <c r="F275" s="595">
        <v>0.52409352477792048</v>
      </c>
      <c r="G275" s="594">
        <v>118.982</v>
      </c>
      <c r="H275" s="595">
        <v>9.0387558537010054E-2</v>
      </c>
      <c r="I275" s="594">
        <v>144.99199999999999</v>
      </c>
      <c r="J275" s="595">
        <v>0.21860449479753233</v>
      </c>
      <c r="K275" s="594">
        <v>151.63999999999999</v>
      </c>
      <c r="L275" s="595">
        <v>4.5850805561686137E-2</v>
      </c>
      <c r="M275" s="594">
        <v>100.53</v>
      </c>
      <c r="N275" s="595">
        <v>-0.33704827222368761</v>
      </c>
      <c r="O275" s="594">
        <f>+[14]S2007!P28</f>
        <v>100.886</v>
      </c>
      <c r="P275" s="595">
        <f t="shared" si="16"/>
        <v>3.5412314731920278E-3</v>
      </c>
      <c r="Q275" s="594">
        <f>+[15]S2008!P28</f>
        <v>209.16</v>
      </c>
      <c r="R275" s="595">
        <f t="shared" si="17"/>
        <v>1.0732311718176952</v>
      </c>
      <c r="S275" s="594">
        <v>239.87</v>
      </c>
      <c r="T275" s="595">
        <v>0.14682539682539686</v>
      </c>
      <c r="U275" s="594">
        <v>236.85400000000001</v>
      </c>
      <c r="V275" s="595">
        <v>-1.257347730020424E-2</v>
      </c>
      <c r="W275" s="596">
        <v>152.40935247779205</v>
      </c>
      <c r="X275" s="596">
        <v>166.18526174646627</v>
      </c>
      <c r="Y275" s="596">
        <v>202.51410693334822</v>
      </c>
      <c r="Z275" s="596">
        <v>211.79954187384766</v>
      </c>
      <c r="AA275" s="596">
        <v>140.41287222749872</v>
      </c>
      <c r="AB275" s="594">
        <v>239.958</v>
      </c>
      <c r="AC275" s="595">
        <v>1.3105119609548434E-2</v>
      </c>
      <c r="AD275" s="594">
        <v>269.02100000000002</v>
      </c>
      <c r="AE275" s="595">
        <v>0.12111702881337574</v>
      </c>
      <c r="AF275" s="596">
        <v>140.91010670987205</v>
      </c>
      <c r="AG275" s="596">
        <v>292.13922565506448</v>
      </c>
      <c r="AH275" s="596">
        <v>335.03268339013351</v>
      </c>
      <c r="AI275" s="596">
        <v>330.8201575507012</v>
      </c>
      <c r="AJ275" s="596">
        <v>335.1555952846528</v>
      </c>
      <c r="AK275" s="596">
        <v>375.74864517570813</v>
      </c>
    </row>
    <row r="276" spans="1:37" x14ac:dyDescent="0.25">
      <c r="A276" s="592" t="s">
        <v>71</v>
      </c>
      <c r="B276" s="593"/>
      <c r="C276" s="594">
        <v>16.295000000000002</v>
      </c>
      <c r="D276" s="595"/>
      <c r="E276" s="594">
        <v>7.5750000000000002</v>
      </c>
      <c r="F276" s="595">
        <v>-0.53513347652654197</v>
      </c>
      <c r="G276" s="594">
        <v>14.28</v>
      </c>
      <c r="H276" s="595">
        <v>0.88514851485148505</v>
      </c>
      <c r="I276" s="594">
        <v>23.11</v>
      </c>
      <c r="J276" s="595">
        <v>0.61834733893557425</v>
      </c>
      <c r="K276" s="594">
        <v>26.89</v>
      </c>
      <c r="L276" s="595">
        <v>0.16356555603634795</v>
      </c>
      <c r="M276" s="594">
        <v>25.873000000000001</v>
      </c>
      <c r="N276" s="595">
        <v>-3.7820751208627719E-2</v>
      </c>
      <c r="O276" s="594">
        <f>+[14]S2007!P29</f>
        <v>27.074999999999999</v>
      </c>
      <c r="P276" s="595">
        <f t="shared" si="16"/>
        <v>4.6457697213311104E-2</v>
      </c>
      <c r="Q276" s="594">
        <f>+[15]S2008!P29</f>
        <v>28.251999999999999</v>
      </c>
      <c r="R276" s="595">
        <f t="shared" si="17"/>
        <v>4.3471837488457975E-2</v>
      </c>
      <c r="S276" s="594">
        <v>35.100999999999999</v>
      </c>
      <c r="T276" s="595">
        <v>0.24242531502194536</v>
      </c>
      <c r="U276" s="594">
        <v>33.825000000000003</v>
      </c>
      <c r="V276" s="595">
        <v>-3.6352240676903687E-2</v>
      </c>
      <c r="W276" s="596">
        <v>46.486652347345803</v>
      </c>
      <c r="X276" s="596">
        <v>87.634243633016254</v>
      </c>
      <c r="Y276" s="596">
        <v>141.82264498312364</v>
      </c>
      <c r="Z276" s="596">
        <v>165.01994476833383</v>
      </c>
      <c r="AA276" s="596">
        <v>158.7787664927892</v>
      </c>
      <c r="AB276" s="594">
        <v>32.527999999999999</v>
      </c>
      <c r="AC276" s="595">
        <v>-3.8344419807834561E-2</v>
      </c>
      <c r="AD276" s="594">
        <v>33.276000000000003</v>
      </c>
      <c r="AE276" s="595">
        <v>2.2995573044761582E-2</v>
      </c>
      <c r="AF276" s="596">
        <v>166.1552623504142</v>
      </c>
      <c r="AG276" s="596">
        <v>173.37833691316354</v>
      </c>
      <c r="AH276" s="596">
        <v>215.40963485731817</v>
      </c>
      <c r="AI276" s="596">
        <v>207.579011966861</v>
      </c>
      <c r="AJ276" s="596">
        <v>199.61951518870816</v>
      </c>
      <c r="AK276" s="596">
        <v>204.20988033139</v>
      </c>
    </row>
    <row r="277" spans="1:37" x14ac:dyDescent="0.25">
      <c r="A277" s="592" t="s">
        <v>72</v>
      </c>
      <c r="B277" s="593"/>
      <c r="C277" s="594">
        <v>59.411000000000001</v>
      </c>
      <c r="D277" s="595"/>
      <c r="E277" s="594">
        <v>62.637999999999998</v>
      </c>
      <c r="F277" s="595">
        <v>5.4316540707949654E-2</v>
      </c>
      <c r="G277" s="594">
        <v>44.302999999999997</v>
      </c>
      <c r="H277" s="595">
        <v>-0.29271368817650628</v>
      </c>
      <c r="I277" s="594">
        <v>62.914000000000001</v>
      </c>
      <c r="J277" s="595">
        <v>0.42008441866239321</v>
      </c>
      <c r="K277" s="594">
        <v>66.058000000000007</v>
      </c>
      <c r="L277" s="595">
        <v>4.997297898718895E-2</v>
      </c>
      <c r="M277" s="594">
        <v>76.209000000000003</v>
      </c>
      <c r="N277" s="595">
        <v>0.1536679887371703</v>
      </c>
      <c r="O277" s="594">
        <f>+[14]S2007!P30</f>
        <v>78.016000000000005</v>
      </c>
      <c r="P277" s="595">
        <f t="shared" si="16"/>
        <v>2.3711110236323822E-2</v>
      </c>
      <c r="Q277" s="594">
        <f>+[15]S2008!P30</f>
        <v>98.063999999999993</v>
      </c>
      <c r="R277" s="595">
        <f t="shared" si="17"/>
        <v>0.25697292863002441</v>
      </c>
      <c r="S277" s="594">
        <v>124.71899999999999</v>
      </c>
      <c r="T277" s="595">
        <v>0.27181228585413608</v>
      </c>
      <c r="U277" s="594">
        <v>125.926</v>
      </c>
      <c r="V277" s="595">
        <v>9.6777555945766723E-3</v>
      </c>
      <c r="W277" s="596">
        <v>105.43165407079496</v>
      </c>
      <c r="X277" s="596">
        <v>74.570365757182998</v>
      </c>
      <c r="Y277" s="596">
        <v>105.89621450573127</v>
      </c>
      <c r="Z277" s="596">
        <v>111.18816380804903</v>
      </c>
      <c r="AA277" s="596">
        <v>128.27422531181094</v>
      </c>
      <c r="AB277" s="594">
        <v>131.083</v>
      </c>
      <c r="AC277" s="595">
        <v>4.0952622969045283E-2</v>
      </c>
      <c r="AD277" s="594">
        <v>127.961</v>
      </c>
      <c r="AE277" s="595">
        <v>-2.3816970926817359E-2</v>
      </c>
      <c r="AF277" s="596">
        <v>131.31574960865834</v>
      </c>
      <c r="AG277" s="596">
        <v>165.06034236084224</v>
      </c>
      <c r="AH277" s="596">
        <v>209.92577132180907</v>
      </c>
      <c r="AI277" s="596">
        <v>211.95738162966452</v>
      </c>
      <c r="AJ277" s="596">
        <v>220.63759236505024</v>
      </c>
      <c r="AK277" s="596">
        <v>215.38267324232885</v>
      </c>
    </row>
    <row r="278" spans="1:37" x14ac:dyDescent="0.25">
      <c r="A278" s="592" t="s">
        <v>73</v>
      </c>
      <c r="B278" s="593"/>
      <c r="C278" s="594">
        <v>55.83</v>
      </c>
      <c r="D278" s="595"/>
      <c r="E278" s="594">
        <v>163.065</v>
      </c>
      <c r="F278" s="595">
        <v>1.9207415368081677</v>
      </c>
      <c r="G278" s="594">
        <v>121.569</v>
      </c>
      <c r="H278" s="595">
        <v>-0.25447520927237605</v>
      </c>
      <c r="I278" s="594">
        <v>126.86799999999999</v>
      </c>
      <c r="J278" s="595">
        <v>4.3588414809696489E-2</v>
      </c>
      <c r="K278" s="594">
        <v>179.142</v>
      </c>
      <c r="L278" s="595">
        <v>0.41203455560109725</v>
      </c>
      <c r="M278" s="594">
        <v>171.268</v>
      </c>
      <c r="N278" s="595">
        <v>-4.395395831240019E-2</v>
      </c>
      <c r="O278" s="594">
        <f>+[14]S2007!P31</f>
        <v>133.286</v>
      </c>
      <c r="P278" s="595">
        <f t="shared" si="16"/>
        <v>-0.22176939066258727</v>
      </c>
      <c r="Q278" s="594">
        <f>+[15]S2008!P31</f>
        <v>292.31900000000002</v>
      </c>
      <c r="R278" s="595">
        <f t="shared" si="17"/>
        <v>1.193171075731885</v>
      </c>
      <c r="S278" s="594">
        <v>299.25400000000002</v>
      </c>
      <c r="T278" s="595">
        <v>2.3724082252607602E-2</v>
      </c>
      <c r="U278" s="594">
        <v>337.17700000000002</v>
      </c>
      <c r="V278" s="595">
        <v>0.12672512313954032</v>
      </c>
      <c r="W278" s="596">
        <v>292.07415368081678</v>
      </c>
      <c r="X278" s="596">
        <v>217.74852229983881</v>
      </c>
      <c r="Y278" s="596">
        <v>227.23983521404261</v>
      </c>
      <c r="Z278" s="596">
        <v>320.87049973132724</v>
      </c>
      <c r="AA278" s="596">
        <v>306.76697116245748</v>
      </c>
      <c r="AB278" s="594">
        <v>337.45</v>
      </c>
      <c r="AC278" s="595">
        <v>8.0966376710145621E-4</v>
      </c>
      <c r="AD278" s="594">
        <v>366.19600000000003</v>
      </c>
      <c r="AE278" s="595">
        <v>8.5185953474588946E-2</v>
      </c>
      <c r="AF278" s="596">
        <v>238.7354468923518</v>
      </c>
      <c r="AG278" s="596">
        <v>523.5876768762314</v>
      </c>
      <c r="AH278" s="596">
        <v>536.00931398889497</v>
      </c>
      <c r="AI278" s="596">
        <v>603.93516030807814</v>
      </c>
      <c r="AJ278" s="596">
        <v>604.42414472505834</v>
      </c>
      <c r="AK278" s="596">
        <v>655.91259179652525</v>
      </c>
    </row>
    <row r="279" spans="1:37" x14ac:dyDescent="0.25">
      <c r="A279" s="592" t="s">
        <v>74</v>
      </c>
      <c r="B279" s="593"/>
      <c r="C279" s="594">
        <v>45.997999999999998</v>
      </c>
      <c r="D279" s="595"/>
      <c r="E279" s="594">
        <v>55.076000000000001</v>
      </c>
      <c r="F279" s="595">
        <v>0.19735640680029573</v>
      </c>
      <c r="G279" s="594">
        <v>35.591000000000001</v>
      </c>
      <c r="H279" s="595">
        <v>-0.35378386229936815</v>
      </c>
      <c r="I279" s="594">
        <v>29.925000000000001</v>
      </c>
      <c r="J279" s="595">
        <v>-0.15919754994240118</v>
      </c>
      <c r="K279" s="594">
        <v>34.238</v>
      </c>
      <c r="L279" s="595">
        <v>0.14412698412698408</v>
      </c>
      <c r="M279" s="594">
        <v>38.125</v>
      </c>
      <c r="N279" s="595">
        <v>0.11352882761843568</v>
      </c>
      <c r="O279" s="594">
        <f>+[14]S2007!P32</f>
        <v>49.271999999999998</v>
      </c>
      <c r="P279" s="595">
        <f t="shared" si="16"/>
        <v>0.29238032786885243</v>
      </c>
      <c r="Q279" s="594">
        <f>+[15]S2008!P32</f>
        <v>73.605999999999995</v>
      </c>
      <c r="R279" s="595">
        <f t="shared" si="17"/>
        <v>0.49387075823997395</v>
      </c>
      <c r="S279" s="594">
        <v>86.858000000000004</v>
      </c>
      <c r="T279" s="595">
        <v>0.18003967067902088</v>
      </c>
      <c r="U279" s="594">
        <v>92.453999999999994</v>
      </c>
      <c r="V279" s="595">
        <v>6.4426995786225669E-2</v>
      </c>
      <c r="W279" s="596">
        <v>119.73564068002958</v>
      </c>
      <c r="X279" s="596">
        <v>77.375103265359371</v>
      </c>
      <c r="Y279" s="596">
        <v>65.057176398973866</v>
      </c>
      <c r="Z279" s="596">
        <v>74.433671029175187</v>
      </c>
      <c r="AA279" s="596">
        <v>82.884038436453764</v>
      </c>
      <c r="AB279" s="594">
        <v>103.086</v>
      </c>
      <c r="AC279" s="595">
        <v>0.1149977286001688</v>
      </c>
      <c r="AD279" s="594">
        <v>105.315</v>
      </c>
      <c r="AE279" s="595">
        <v>2.1622722775158598E-2</v>
      </c>
      <c r="AF279" s="596">
        <v>107.11770076959868</v>
      </c>
      <c r="AG279" s="596">
        <v>160.02000086960302</v>
      </c>
      <c r="AH279" s="596">
        <v>188.82994912822298</v>
      </c>
      <c r="AI279" s="596">
        <v>200.99569546502022</v>
      </c>
      <c r="AJ279" s="596">
        <v>224.10974390190879</v>
      </c>
      <c r="AK279" s="596">
        <v>228.95560676551153</v>
      </c>
    </row>
    <row r="280" spans="1:37" x14ac:dyDescent="0.25">
      <c r="A280" s="598"/>
      <c r="B280" s="598"/>
      <c r="C280" s="599"/>
      <c r="D280" s="600"/>
      <c r="E280" s="599"/>
      <c r="F280" s="600"/>
      <c r="G280" s="599"/>
      <c r="H280" s="600"/>
      <c r="I280" s="599"/>
      <c r="J280" s="600"/>
      <c r="K280" s="599"/>
      <c r="L280" s="600"/>
      <c r="M280" s="599"/>
      <c r="N280" s="600"/>
      <c r="O280" s="599"/>
      <c r="P280" s="600"/>
      <c r="Q280" s="599"/>
      <c r="R280" s="600"/>
      <c r="S280" s="599"/>
      <c r="T280" s="600"/>
      <c r="U280" s="599"/>
      <c r="V280" s="600"/>
      <c r="W280" s="601"/>
      <c r="X280" s="601"/>
      <c r="Y280" s="601"/>
      <c r="Z280" s="601"/>
      <c r="AA280" s="601"/>
      <c r="AB280" s="599"/>
      <c r="AC280" s="600"/>
      <c r="AD280" s="594">
        <v>0</v>
      </c>
      <c r="AE280" s="600"/>
      <c r="AF280" s="601"/>
      <c r="AG280" s="601"/>
      <c r="AH280" s="601"/>
      <c r="AI280" s="601"/>
      <c r="AJ280" s="596"/>
      <c r="AK280" s="596"/>
    </row>
    <row r="281" spans="1:37" x14ac:dyDescent="0.25">
      <c r="A281" s="602" t="s">
        <v>286</v>
      </c>
      <c r="B281" s="603"/>
      <c r="C281" s="604">
        <f>SUM(C259:C279)</f>
        <v>2906.2170000000006</v>
      </c>
      <c r="D281" s="605"/>
      <c r="E281" s="604">
        <f>SUM(E259:E279)</f>
        <v>3551.366</v>
      </c>
      <c r="F281" s="605">
        <f>(+E281-C281)/C281</f>
        <v>0.22198927334056587</v>
      </c>
      <c r="G281" s="604">
        <f>SUM(G259:G279)</f>
        <v>3723.0659999999993</v>
      </c>
      <c r="H281" s="605">
        <f>(+G281-E281)/E281</f>
        <v>4.8347593573852814E-2</v>
      </c>
      <c r="I281" s="604">
        <f>SUM(I259:I279)</f>
        <v>3985.6380000000008</v>
      </c>
      <c r="J281" s="605">
        <f>(+I281-G281)/G281</f>
        <v>7.0525744104456251E-2</v>
      </c>
      <c r="K281" s="604">
        <f>SUM(K259:K279)</f>
        <v>4293.09</v>
      </c>
      <c r="L281" s="605">
        <f>(+K281-I281)/I281</f>
        <v>7.7139971066112686E-2</v>
      </c>
      <c r="M281" s="604">
        <f>SUM(M259:M279)</f>
        <v>4614.8039999999992</v>
      </c>
      <c r="N281" s="605">
        <f>(+M281-K281)/K281</f>
        <v>7.4937632334751661E-2</v>
      </c>
      <c r="O281" s="604">
        <f>SUM(O259:O279)</f>
        <v>4785.2469999999994</v>
      </c>
      <c r="P281" s="605">
        <f>(+O281-M281)/M281</f>
        <v>3.6933962959206985E-2</v>
      </c>
      <c r="Q281" s="604">
        <f>SUM(Q259:Q279)</f>
        <v>5649.9940000000024</v>
      </c>
      <c r="R281" s="605">
        <f>(+Q281-O281)/O281</f>
        <v>0.18071104793545728</v>
      </c>
      <c r="S281" s="604">
        <v>5983.5599999999995</v>
      </c>
      <c r="T281" s="605">
        <v>5.903829278402719E-2</v>
      </c>
      <c r="U281" s="604">
        <v>6291.6859999999997</v>
      </c>
      <c r="V281" s="605">
        <v>5.149543081376308E-2</v>
      </c>
      <c r="W281" s="606">
        <v>122.19892733405659</v>
      </c>
      <c r="X281" s="606">
        <v>128.10695140796432</v>
      </c>
      <c r="Y281" s="606">
        <v>137.14178948096443</v>
      </c>
      <c r="Z281" s="606">
        <v>147.72090315348095</v>
      </c>
      <c r="AA281" s="606">
        <v>158.79075788215397</v>
      </c>
      <c r="AB281" s="604">
        <v>6372.3059999999996</v>
      </c>
      <c r="AC281" s="605">
        <v>1.2813735459779763E-2</v>
      </c>
      <c r="AD281" s="604">
        <v>6627.4669999999996</v>
      </c>
      <c r="AE281" s="605">
        <v>4.0042176254561544E-2</v>
      </c>
      <c r="AF281" s="606">
        <v>164.65552985203783</v>
      </c>
      <c r="AG281" s="606">
        <v>194.41060319996757</v>
      </c>
      <c r="AH281" s="606">
        <v>205.88827331200659</v>
      </c>
      <c r="AI281" s="606">
        <v>216.49057864571017</v>
      </c>
      <c r="AJ281" s="606">
        <v>219.26463165001093</v>
      </c>
      <c r="AK281" s="606">
        <v>228.04446467693219</v>
      </c>
    </row>
    <row r="282" spans="1:37" x14ac:dyDescent="0.25">
      <c r="A282" s="429"/>
      <c r="B282" s="429"/>
      <c r="C282" s="429"/>
      <c r="D282" s="429"/>
      <c r="E282" s="429"/>
      <c r="F282" s="429"/>
      <c r="G282" s="429"/>
      <c r="H282" s="575"/>
      <c r="I282" s="429"/>
      <c r="J282" s="429"/>
      <c r="K282" s="429"/>
      <c r="L282" s="429"/>
      <c r="M282" s="429"/>
      <c r="N282" s="429"/>
      <c r="O282" s="429"/>
      <c r="P282" s="429"/>
      <c r="Q282" s="429"/>
      <c r="R282" s="429"/>
      <c r="S282" s="429"/>
      <c r="T282" s="429"/>
      <c r="U282" s="429"/>
      <c r="V282" s="429"/>
      <c r="W282" s="429"/>
      <c r="X282" s="429"/>
      <c r="Y282" s="429"/>
      <c r="Z282" s="429"/>
      <c r="AA282" s="429"/>
      <c r="AB282" s="429"/>
      <c r="AC282" s="429"/>
      <c r="AD282" s="429"/>
      <c r="AE282" s="429"/>
      <c r="AF282" s="429"/>
      <c r="AG282" s="429"/>
      <c r="AH282" s="429"/>
      <c r="AI282" s="429"/>
      <c r="AJ282" s="429"/>
    </row>
    <row r="283" spans="1:37" ht="30.75" x14ac:dyDescent="0.45">
      <c r="A283" s="429"/>
      <c r="B283" s="429"/>
      <c r="C283" s="429"/>
      <c r="D283" s="429"/>
      <c r="E283" s="429"/>
      <c r="F283" s="429"/>
      <c r="G283" s="429"/>
      <c r="H283" s="574"/>
      <c r="I283" s="429"/>
      <c r="J283" s="429"/>
      <c r="K283" s="429"/>
      <c r="L283" s="429"/>
      <c r="M283" s="429"/>
      <c r="N283" s="429"/>
      <c r="O283" s="429"/>
      <c r="P283" s="429"/>
      <c r="Q283" s="429"/>
      <c r="R283" s="429"/>
      <c r="S283" s="574"/>
      <c r="T283" s="429"/>
      <c r="U283" s="574" t="s">
        <v>295</v>
      </c>
      <c r="V283" s="429"/>
      <c r="W283" s="429"/>
      <c r="X283" s="429"/>
      <c r="Y283" s="429"/>
      <c r="Z283" s="429"/>
      <c r="AA283" s="429"/>
      <c r="AB283" s="429"/>
      <c r="AC283" s="429"/>
      <c r="AD283" s="429"/>
      <c r="AE283" s="429"/>
      <c r="AF283" s="429"/>
      <c r="AG283" s="429"/>
      <c r="AH283" s="429"/>
      <c r="AI283" s="429"/>
      <c r="AJ283" s="429"/>
    </row>
    <row r="284" spans="1:37" x14ac:dyDescent="0.25">
      <c r="A284" s="429"/>
      <c r="B284" s="429"/>
      <c r="C284" s="429"/>
      <c r="D284" s="429"/>
      <c r="E284" s="429"/>
      <c r="F284" s="429"/>
      <c r="G284" s="429"/>
      <c r="H284" s="576"/>
      <c r="I284" s="429"/>
      <c r="J284" s="429"/>
      <c r="K284" s="429"/>
      <c r="L284" s="429"/>
      <c r="M284" s="429"/>
      <c r="N284" s="429"/>
      <c r="O284" s="429"/>
      <c r="P284" s="429"/>
      <c r="Q284" s="429"/>
      <c r="R284" s="429"/>
      <c r="S284" s="429"/>
      <c r="T284" s="429"/>
      <c r="U284" s="429"/>
      <c r="V284" s="429"/>
      <c r="W284" s="577"/>
      <c r="X284" s="577"/>
      <c r="Y284" s="577"/>
      <c r="Z284" s="429"/>
      <c r="AA284" s="429"/>
      <c r="AB284" s="429"/>
      <c r="AC284" s="429"/>
      <c r="AD284" s="429"/>
      <c r="AE284" s="429"/>
      <c r="AF284" s="429"/>
      <c r="AG284" s="429"/>
      <c r="AH284" s="429"/>
      <c r="AI284" s="429"/>
      <c r="AJ284" s="429"/>
    </row>
    <row r="285" spans="1:37" x14ac:dyDescent="0.25">
      <c r="A285" s="429"/>
      <c r="B285" s="429"/>
      <c r="C285" s="429"/>
      <c r="D285" s="429"/>
      <c r="E285" s="576"/>
      <c r="F285" s="576"/>
      <c r="G285" s="429"/>
      <c r="H285" s="429"/>
      <c r="I285" s="429"/>
      <c r="J285" s="429"/>
      <c r="K285" s="429"/>
      <c r="L285" s="429"/>
      <c r="M285" s="429"/>
      <c r="N285" s="429"/>
      <c r="O285" s="429"/>
      <c r="P285" s="429"/>
      <c r="Q285" s="429"/>
      <c r="R285" s="429"/>
      <c r="S285" s="429"/>
      <c r="T285" s="429"/>
      <c r="U285" s="429"/>
      <c r="V285" s="429"/>
      <c r="W285" s="578" t="s">
        <v>283</v>
      </c>
      <c r="X285" s="579"/>
      <c r="Y285" s="579"/>
      <c r="Z285" s="579"/>
      <c r="AA285" s="579"/>
      <c r="AB285" s="580"/>
      <c r="AC285" s="580"/>
      <c r="AD285" s="580"/>
      <c r="AE285" s="580"/>
      <c r="AF285" s="581"/>
      <c r="AG285" s="581"/>
      <c r="AH285" s="813" t="s">
        <v>283</v>
      </c>
      <c r="AI285" s="813"/>
      <c r="AJ285" s="813"/>
      <c r="AK285" s="813"/>
    </row>
    <row r="286" spans="1:37" x14ac:dyDescent="0.25">
      <c r="A286" s="582"/>
      <c r="B286" s="583">
        <v>2000</v>
      </c>
      <c r="C286" s="808">
        <v>2001</v>
      </c>
      <c r="D286" s="809"/>
      <c r="E286" s="808">
        <v>2002</v>
      </c>
      <c r="F286" s="809"/>
      <c r="G286" s="808">
        <v>2003</v>
      </c>
      <c r="H286" s="809"/>
      <c r="I286" s="808">
        <v>2004</v>
      </c>
      <c r="J286" s="809"/>
      <c r="K286" s="808">
        <v>2005</v>
      </c>
      <c r="L286" s="809"/>
      <c r="M286" s="808">
        <v>2006</v>
      </c>
      <c r="N286" s="809"/>
      <c r="O286" s="808">
        <v>2007</v>
      </c>
      <c r="P286" s="809"/>
      <c r="Q286" s="808">
        <v>2008</v>
      </c>
      <c r="R286" s="809"/>
      <c r="S286" s="808">
        <f>+S255</f>
        <v>2009</v>
      </c>
      <c r="T286" s="809"/>
      <c r="U286" s="808">
        <f>+U255</f>
        <v>2010</v>
      </c>
      <c r="V286" s="809"/>
      <c r="W286" s="584" t="s">
        <v>4</v>
      </c>
      <c r="X286" s="584" t="s">
        <v>5</v>
      </c>
      <c r="Y286" s="584" t="s">
        <v>6</v>
      </c>
      <c r="Z286" s="584" t="s">
        <v>7</v>
      </c>
      <c r="AA286" s="584" t="s">
        <v>8</v>
      </c>
      <c r="AB286" s="808">
        <f>+AB255</f>
        <v>2011</v>
      </c>
      <c r="AC286" s="809"/>
      <c r="AD286" s="808">
        <v>2012</v>
      </c>
      <c r="AE286" s="809"/>
      <c r="AF286" s="584" t="s">
        <v>9</v>
      </c>
      <c r="AG286" s="584" t="s">
        <v>10</v>
      </c>
      <c r="AH286" s="584" t="s">
        <v>11</v>
      </c>
      <c r="AI286" s="584" t="s">
        <v>12</v>
      </c>
      <c r="AJ286" s="584" t="s">
        <v>13</v>
      </c>
      <c r="AK286" s="584" t="s">
        <v>14</v>
      </c>
    </row>
    <row r="287" spans="1:37" x14ac:dyDescent="0.25">
      <c r="A287" s="585"/>
      <c r="B287" s="582"/>
      <c r="C287" s="586"/>
      <c r="D287" s="587" t="s">
        <v>284</v>
      </c>
      <c r="E287" s="586"/>
      <c r="F287" s="587" t="s">
        <v>284</v>
      </c>
      <c r="G287" s="586"/>
      <c r="H287" s="587" t="s">
        <v>284</v>
      </c>
      <c r="I287" s="586"/>
      <c r="J287" s="587" t="s">
        <v>284</v>
      </c>
      <c r="K287" s="586"/>
      <c r="L287" s="587" t="s">
        <v>284</v>
      </c>
      <c r="M287" s="586"/>
      <c r="N287" s="587" t="s">
        <v>284</v>
      </c>
      <c r="O287" s="586"/>
      <c r="P287" s="587" t="s">
        <v>284</v>
      </c>
      <c r="Q287" s="586"/>
      <c r="R287" s="587" t="s">
        <v>284</v>
      </c>
      <c r="S287" s="586"/>
      <c r="T287" s="587" t="s">
        <v>284</v>
      </c>
      <c r="U287" s="586"/>
      <c r="V287" s="587" t="s">
        <v>284</v>
      </c>
      <c r="W287" s="588"/>
      <c r="X287" s="588"/>
      <c r="Y287" s="588"/>
      <c r="Z287" s="588"/>
      <c r="AA287" s="588"/>
      <c r="AB287" s="586"/>
      <c r="AC287" s="587" t="s">
        <v>284</v>
      </c>
      <c r="AD287" s="586"/>
      <c r="AE287" s="587" t="s">
        <v>284</v>
      </c>
      <c r="AF287" s="588"/>
      <c r="AG287" s="588"/>
      <c r="AH287" s="588"/>
      <c r="AI287" s="588"/>
      <c r="AJ287" s="588"/>
      <c r="AK287" s="588"/>
    </row>
    <row r="288" spans="1:37" x14ac:dyDescent="0.25">
      <c r="A288" s="585"/>
      <c r="B288" s="589"/>
      <c r="C288" s="590"/>
      <c r="D288" s="591" t="s">
        <v>17</v>
      </c>
      <c r="E288" s="590"/>
      <c r="F288" s="591" t="s">
        <v>17</v>
      </c>
      <c r="G288" s="590"/>
      <c r="H288" s="591" t="s">
        <v>17</v>
      </c>
      <c r="I288" s="590"/>
      <c r="J288" s="591" t="s">
        <v>17</v>
      </c>
      <c r="K288" s="590"/>
      <c r="L288" s="591" t="s">
        <v>17</v>
      </c>
      <c r="M288" s="590"/>
      <c r="N288" s="591" t="s">
        <v>17</v>
      </c>
      <c r="O288" s="590"/>
      <c r="P288" s="591" t="s">
        <v>17</v>
      </c>
      <c r="Q288" s="590"/>
      <c r="R288" s="591" t="s">
        <v>17</v>
      </c>
      <c r="S288" s="590"/>
      <c r="T288" s="591" t="s">
        <v>17</v>
      </c>
      <c r="U288" s="590"/>
      <c r="V288" s="591" t="s">
        <v>17</v>
      </c>
      <c r="W288" s="588"/>
      <c r="X288" s="588"/>
      <c r="Y288" s="588"/>
      <c r="Z288" s="588"/>
      <c r="AA288" s="588"/>
      <c r="AB288" s="590"/>
      <c r="AC288" s="591" t="s">
        <v>17</v>
      </c>
      <c r="AD288" s="590"/>
      <c r="AE288" s="591" t="s">
        <v>17</v>
      </c>
      <c r="AF288" s="588"/>
      <c r="AG288" s="588"/>
      <c r="AH288" s="588"/>
      <c r="AI288" s="588"/>
      <c r="AJ288" s="588"/>
      <c r="AK288" s="588"/>
    </row>
    <row r="289" spans="1:37" x14ac:dyDescent="0.25">
      <c r="A289" s="585"/>
      <c r="B289" s="589"/>
      <c r="C289" s="590"/>
      <c r="D289" s="591" t="s">
        <v>285</v>
      </c>
      <c r="E289" s="590"/>
      <c r="F289" s="591" t="s">
        <v>285</v>
      </c>
      <c r="G289" s="590"/>
      <c r="H289" s="591" t="s">
        <v>285</v>
      </c>
      <c r="I289" s="590"/>
      <c r="J289" s="591" t="s">
        <v>285</v>
      </c>
      <c r="K289" s="590"/>
      <c r="L289" s="591" t="s">
        <v>285</v>
      </c>
      <c r="M289" s="590"/>
      <c r="N289" s="591" t="s">
        <v>285</v>
      </c>
      <c r="O289" s="590"/>
      <c r="P289" s="591" t="s">
        <v>285</v>
      </c>
      <c r="Q289" s="590"/>
      <c r="R289" s="591" t="s">
        <v>285</v>
      </c>
      <c r="S289" s="590"/>
      <c r="T289" s="591" t="s">
        <v>285</v>
      </c>
      <c r="U289" s="590"/>
      <c r="V289" s="591" t="s">
        <v>285</v>
      </c>
      <c r="W289" s="588"/>
      <c r="X289" s="588"/>
      <c r="Y289" s="588"/>
      <c r="Z289" s="588"/>
      <c r="AA289" s="588"/>
      <c r="AB289" s="590"/>
      <c r="AC289" s="591" t="s">
        <v>285</v>
      </c>
      <c r="AD289" s="590"/>
      <c r="AE289" s="591" t="s">
        <v>285</v>
      </c>
      <c r="AF289" s="588"/>
      <c r="AG289" s="588"/>
      <c r="AH289" s="588"/>
      <c r="AI289" s="588"/>
      <c r="AJ289" s="588"/>
      <c r="AK289" s="588"/>
    </row>
    <row r="290" spans="1:37" x14ac:dyDescent="0.25">
      <c r="A290" s="592" t="s">
        <v>54</v>
      </c>
      <c r="B290" s="593">
        <v>446.9578106359134</v>
      </c>
      <c r="C290" s="594">
        <v>496.32900000000001</v>
      </c>
      <c r="D290" s="595">
        <v>0.11046051369779909</v>
      </c>
      <c r="E290" s="594">
        <v>507.92200000000003</v>
      </c>
      <c r="F290" s="595">
        <v>2.3357490696695172E-2</v>
      </c>
      <c r="G290" s="594">
        <v>550.69899999999996</v>
      </c>
      <c r="H290" s="595">
        <v>8.4219624273018157E-2</v>
      </c>
      <c r="I290" s="594">
        <v>599.87</v>
      </c>
      <c r="J290" s="595">
        <v>8.9288340817760797E-2</v>
      </c>
      <c r="K290" s="594">
        <v>493.76900000000001</v>
      </c>
      <c r="L290" s="595">
        <v>-0.17687332255321986</v>
      </c>
      <c r="M290" s="594">
        <v>495.762</v>
      </c>
      <c r="N290" s="595">
        <v>4.0363003752766878E-3</v>
      </c>
      <c r="O290" s="594">
        <f>+[14]S2007!Q12</f>
        <v>514.70699999999999</v>
      </c>
      <c r="P290" s="595">
        <f t="shared" ref="P290:P310" si="18">(+O290-M290)/M290</f>
        <v>3.8213901025088641E-2</v>
      </c>
      <c r="Q290" s="594">
        <f>+[15]S2008!Q12</f>
        <v>536.65200000000004</v>
      </c>
      <c r="R290" s="595">
        <f t="shared" ref="R290:R310" si="19">(+Q290-O290)/O290</f>
        <v>4.2635907419172558E-2</v>
      </c>
      <c r="S290" s="594">
        <v>529.76</v>
      </c>
      <c r="T290" s="595">
        <v>-1.2842587002377802E-2</v>
      </c>
      <c r="U290" s="594">
        <v>549.07100000000003</v>
      </c>
      <c r="V290" s="595">
        <v>3.6452355783751202E-2</v>
      </c>
      <c r="W290" s="596">
        <v>102.33574906966952</v>
      </c>
      <c r="X290" s="596">
        <v>110.95442740601496</v>
      </c>
      <c r="Y290" s="596">
        <v>120.86136413548272</v>
      </c>
      <c r="Z290" s="596">
        <v>99.484213092525323</v>
      </c>
      <c r="AA290" s="596">
        <v>99.885761259164781</v>
      </c>
      <c r="AB290" s="594">
        <v>525.25199999999995</v>
      </c>
      <c r="AC290" s="595">
        <v>-4.3380546413851889E-2</v>
      </c>
      <c r="AD290" s="594">
        <v>539.66300000000001</v>
      </c>
      <c r="AE290" s="595">
        <v>2.7436354359431397E-2</v>
      </c>
      <c r="AF290" s="596">
        <v>103.70278585373815</v>
      </c>
      <c r="AG290" s="596">
        <v>108.1242482305084</v>
      </c>
      <c r="AH290" s="596">
        <v>106.73565316554141</v>
      </c>
      <c r="AI290" s="596">
        <v>110.62641916954279</v>
      </c>
      <c r="AJ290" s="596">
        <v>105.8273846581602</v>
      </c>
      <c r="AK290" s="596">
        <v>108.73090228457335</v>
      </c>
    </row>
    <row r="291" spans="1:37" x14ac:dyDescent="0.25">
      <c r="A291" s="592" t="s">
        <v>55</v>
      </c>
      <c r="B291" s="593">
        <v>0.23468266305835428</v>
      </c>
      <c r="C291" s="594">
        <v>0</v>
      </c>
      <c r="D291" s="595">
        <v>-1</v>
      </c>
      <c r="E291" s="594">
        <v>2.907</v>
      </c>
      <c r="F291" s="595" t="e">
        <v>#DIV/0!</v>
      </c>
      <c r="G291" s="594">
        <v>4.7889999999999997</v>
      </c>
      <c r="H291" s="595">
        <v>0.64740282077743361</v>
      </c>
      <c r="I291" s="594">
        <v>6.2610000000000001</v>
      </c>
      <c r="J291" s="595">
        <v>0.3073710586761329</v>
      </c>
      <c r="K291" s="594">
        <v>7.1760000000000002</v>
      </c>
      <c r="L291" s="595">
        <v>0.14614278869190225</v>
      </c>
      <c r="M291" s="594">
        <v>7.4020000000000001</v>
      </c>
      <c r="N291" s="595">
        <v>3.1493868450390185E-2</v>
      </c>
      <c r="O291" s="594">
        <f>+[14]S2007!Q13</f>
        <v>8.2260000000000009</v>
      </c>
      <c r="P291" s="595">
        <f t="shared" si="18"/>
        <v>0.11132126452310197</v>
      </c>
      <c r="Q291" s="594">
        <f>+[15]S2008!Q13</f>
        <v>1.145</v>
      </c>
      <c r="R291" s="595">
        <f t="shared" si="19"/>
        <v>-0.86080719669341121</v>
      </c>
      <c r="S291" s="594">
        <v>1.5089999999999999</v>
      </c>
      <c r="T291" s="595">
        <v>0.31790393013100426</v>
      </c>
      <c r="U291" s="594">
        <v>3.3220000000000001</v>
      </c>
      <c r="V291" s="595">
        <v>1.2014579191517563</v>
      </c>
      <c r="W291" s="596" t="e">
        <v>#DIV/0!</v>
      </c>
      <c r="X291" s="596" t="e">
        <v>#DIV/0!</v>
      </c>
      <c r="Y291" s="596" t="e">
        <v>#DIV/0!</v>
      </c>
      <c r="Z291" s="596" t="e">
        <v>#DIV/0!</v>
      </c>
      <c r="AA291" s="596" t="e">
        <v>#DIV/0!</v>
      </c>
      <c r="AB291" s="594">
        <v>4.6520000000000001</v>
      </c>
      <c r="AC291" s="595">
        <v>0.40036122817579772</v>
      </c>
      <c r="AD291" s="594">
        <v>6.3319999999999999</v>
      </c>
      <c r="AE291" s="595">
        <v>0.36113499570077379</v>
      </c>
      <c r="AF291" s="596" t="e">
        <v>#DIV/0!</v>
      </c>
      <c r="AG291" s="596" t="e">
        <v>#DIV/0!</v>
      </c>
      <c r="AH291" s="596"/>
      <c r="AI291" s="596"/>
      <c r="AJ291" s="596"/>
      <c r="AK291" s="596"/>
    </row>
    <row r="292" spans="1:37" x14ac:dyDescent="0.25">
      <c r="A292" s="592" t="s">
        <v>56</v>
      </c>
      <c r="B292" s="593">
        <v>1714.3740284154585</v>
      </c>
      <c r="C292" s="594">
        <v>1856.5</v>
      </c>
      <c r="D292" s="595">
        <v>8.2902545902368827E-2</v>
      </c>
      <c r="E292" s="594">
        <v>2012.2380000000001</v>
      </c>
      <c r="F292" s="595">
        <v>8.3887961217344501E-2</v>
      </c>
      <c r="G292" s="594">
        <v>2095.1149999999998</v>
      </c>
      <c r="H292" s="595">
        <v>4.1186479929312396E-2</v>
      </c>
      <c r="I292" s="594">
        <v>2209.364</v>
      </c>
      <c r="J292" s="595">
        <v>5.4531135522393887E-2</v>
      </c>
      <c r="K292" s="594">
        <v>1959.9069999999999</v>
      </c>
      <c r="L292" s="595">
        <v>-0.1129089638466093</v>
      </c>
      <c r="M292" s="594">
        <v>2054.7139999999999</v>
      </c>
      <c r="N292" s="595">
        <v>4.8373213626973124E-2</v>
      </c>
      <c r="O292" s="594">
        <f>+[14]S2007!Q14</f>
        <v>2101.2130000000002</v>
      </c>
      <c r="P292" s="595">
        <f t="shared" si="18"/>
        <v>2.2630400143280403E-2</v>
      </c>
      <c r="Q292" s="594">
        <f>+[15]S2008!Q14</f>
        <v>2232.2910000000002</v>
      </c>
      <c r="R292" s="595">
        <f t="shared" si="19"/>
        <v>6.2382062170755634E-2</v>
      </c>
      <c r="S292" s="594">
        <v>2314.0410000000002</v>
      </c>
      <c r="T292" s="595">
        <v>3.662156949967544E-2</v>
      </c>
      <c r="U292" s="594">
        <v>2264.0540000000001</v>
      </c>
      <c r="V292" s="595">
        <v>-2.1601605157384886E-2</v>
      </c>
      <c r="W292" s="596">
        <v>108.38879612173444</v>
      </c>
      <c r="X292" s="596">
        <v>112.85294909776459</v>
      </c>
      <c r="Y292" s="596">
        <v>119.00694855911662</v>
      </c>
      <c r="Z292" s="596">
        <v>105.56999730676003</v>
      </c>
      <c r="AA292" s="596">
        <v>110.6767573390789</v>
      </c>
      <c r="AB292" s="594">
        <v>2235.56</v>
      </c>
      <c r="AC292" s="595">
        <v>-1.258538886439994E-2</v>
      </c>
      <c r="AD292" s="594">
        <v>2214.4749999999999</v>
      </c>
      <c r="AE292" s="595">
        <v>-9.4316412889835378E-3</v>
      </c>
      <c r="AF292" s="596">
        <v>113.18141664422301</v>
      </c>
      <c r="AG292" s="596">
        <v>120.24190681389712</v>
      </c>
      <c r="AH292" s="596">
        <v>124.64535416105576</v>
      </c>
      <c r="AI292" s="596">
        <v>121.95281443576623</v>
      </c>
      <c r="AJ292" s="596">
        <v>120.41799084298411</v>
      </c>
      <c r="AK292" s="596">
        <v>119.28225154861298</v>
      </c>
    </row>
    <row r="293" spans="1:37" x14ac:dyDescent="0.25">
      <c r="A293" s="592" t="s">
        <v>57</v>
      </c>
      <c r="B293" s="593">
        <v>37.281990631471849</v>
      </c>
      <c r="C293" s="594">
        <v>34.825000000000003</v>
      </c>
      <c r="D293" s="595">
        <v>-6.5902882057959675E-2</v>
      </c>
      <c r="E293" s="594">
        <v>27.658000000000001</v>
      </c>
      <c r="F293" s="595">
        <v>-0.20580043072505386</v>
      </c>
      <c r="G293" s="594">
        <v>17.509</v>
      </c>
      <c r="H293" s="595">
        <v>-0.36694627232627092</v>
      </c>
      <c r="I293" s="594">
        <v>17.204000000000001</v>
      </c>
      <c r="J293" s="595">
        <v>-1.7419612770575115E-2</v>
      </c>
      <c r="K293" s="594">
        <v>19.809000000000001</v>
      </c>
      <c r="L293" s="595">
        <v>0.15141827481980938</v>
      </c>
      <c r="M293" s="594">
        <v>20.146999999999998</v>
      </c>
      <c r="N293" s="595">
        <v>1.706295118380521E-2</v>
      </c>
      <c r="O293" s="594">
        <f>+[14]S2007!Q15</f>
        <v>21.088000000000001</v>
      </c>
      <c r="P293" s="595">
        <f t="shared" si="18"/>
        <v>4.6706705713009507E-2</v>
      </c>
      <c r="Q293" s="594">
        <f>+[15]S2008!Q15</f>
        <v>21.96</v>
      </c>
      <c r="R293" s="595">
        <f t="shared" si="19"/>
        <v>4.1350531107738994E-2</v>
      </c>
      <c r="S293" s="594">
        <v>22.096</v>
      </c>
      <c r="T293" s="595">
        <v>6.1930783242258296E-3</v>
      </c>
      <c r="U293" s="594">
        <v>23.202000000000002</v>
      </c>
      <c r="V293" s="595">
        <v>5.0054308472121722E-2</v>
      </c>
      <c r="W293" s="596">
        <v>79.41995692749461</v>
      </c>
      <c r="X293" s="596">
        <v>50.277099784637471</v>
      </c>
      <c r="Y293" s="596">
        <v>49.401292175161515</v>
      </c>
      <c r="Z293" s="596">
        <v>56.881550610193827</v>
      </c>
      <c r="AA293" s="596">
        <v>57.85211773151471</v>
      </c>
      <c r="AB293" s="594">
        <v>23.149000000000001</v>
      </c>
      <c r="AC293" s="595">
        <v>-2.2842858374278433E-3</v>
      </c>
      <c r="AD293" s="594">
        <v>23.151</v>
      </c>
      <c r="AE293" s="595">
        <v>8.6396820596954148E-5</v>
      </c>
      <c r="AF293" s="596">
        <v>60.554199569274942</v>
      </c>
      <c r="AG293" s="596">
        <v>63.058147882268486</v>
      </c>
      <c r="AH293" s="596">
        <v>63.448671931083986</v>
      </c>
      <c r="AI293" s="596">
        <v>66.624551328068918</v>
      </c>
      <c r="AJ293" s="596">
        <v>66.472361809045225</v>
      </c>
      <c r="AK293" s="596">
        <v>66.478104809763096</v>
      </c>
    </row>
    <row r="294" spans="1:37" x14ac:dyDescent="0.25">
      <c r="A294" s="592" t="s">
        <v>58</v>
      </c>
      <c r="B294" s="593">
        <v>36.884835276072039</v>
      </c>
      <c r="C294" s="594">
        <v>38.405000000000001</v>
      </c>
      <c r="D294" s="595">
        <v>4.121381355101577E-2</v>
      </c>
      <c r="E294" s="594">
        <v>40.761000000000003</v>
      </c>
      <c r="F294" s="595">
        <v>6.1346178882957993E-2</v>
      </c>
      <c r="G294" s="594">
        <v>42.521000000000001</v>
      </c>
      <c r="H294" s="595">
        <v>4.3178528495375429E-2</v>
      </c>
      <c r="I294" s="594">
        <v>45.74</v>
      </c>
      <c r="J294" s="595">
        <v>7.570376990193084E-2</v>
      </c>
      <c r="K294" s="594">
        <v>48.072000000000003</v>
      </c>
      <c r="L294" s="595">
        <v>5.0983821600349817E-2</v>
      </c>
      <c r="M294" s="594">
        <v>48.935000000000002</v>
      </c>
      <c r="N294" s="595">
        <v>1.7952238309202853E-2</v>
      </c>
      <c r="O294" s="594">
        <f>+[14]S2007!Q16</f>
        <v>51.313000000000002</v>
      </c>
      <c r="P294" s="595">
        <f t="shared" si="18"/>
        <v>4.8595075099621944E-2</v>
      </c>
      <c r="Q294" s="594">
        <f>+[15]S2008!Q16</f>
        <v>51.860999999999997</v>
      </c>
      <c r="R294" s="595">
        <f t="shared" si="19"/>
        <v>1.0679554888624612E-2</v>
      </c>
      <c r="S294" s="594">
        <v>52.673000000000002</v>
      </c>
      <c r="T294" s="595">
        <v>1.5657237615934995E-2</v>
      </c>
      <c r="U294" s="594">
        <v>54.948</v>
      </c>
      <c r="V294" s="595">
        <v>4.3191008676171823E-2</v>
      </c>
      <c r="W294" s="596">
        <v>106.13461788829579</v>
      </c>
      <c r="X294" s="596">
        <v>110.71735451113136</v>
      </c>
      <c r="Y294" s="596">
        <v>119.09907564119256</v>
      </c>
      <c r="Z294" s="596">
        <v>125.17120166644969</v>
      </c>
      <c r="AA294" s="596">
        <v>127.41830490821508</v>
      </c>
      <c r="AB294" s="594">
        <v>56.298999999999999</v>
      </c>
      <c r="AC294" s="595">
        <v>2.4586882143117113E-2</v>
      </c>
      <c r="AD294" s="594">
        <v>57.338000000000001</v>
      </c>
      <c r="AE294" s="595">
        <v>1.8455034725305981E-2</v>
      </c>
      <c r="AF294" s="596">
        <v>133.61020700429631</v>
      </c>
      <c r="AG294" s="596">
        <v>135.03710454367919</v>
      </c>
      <c r="AH294" s="596">
        <v>137.15141257648744</v>
      </c>
      <c r="AI294" s="596">
        <v>143.07512042702774</v>
      </c>
      <c r="AJ294" s="596">
        <v>146.59289155057934</v>
      </c>
      <c r="AK294" s="596">
        <v>149.2982684546283</v>
      </c>
    </row>
    <row r="295" spans="1:37" x14ac:dyDescent="0.25">
      <c r="A295" s="592" t="s">
        <v>59</v>
      </c>
      <c r="B295" s="593">
        <v>319.39640236124097</v>
      </c>
      <c r="C295" s="594">
        <v>345.18</v>
      </c>
      <c r="D295" s="595">
        <v>8.0726011464579653E-2</v>
      </c>
      <c r="E295" s="594">
        <v>370.91500000000002</v>
      </c>
      <c r="F295" s="595">
        <v>7.4555304478822679E-2</v>
      </c>
      <c r="G295" s="594">
        <v>430.72699999999998</v>
      </c>
      <c r="H295" s="595">
        <v>0.16125527411940729</v>
      </c>
      <c r="I295" s="594">
        <v>471.43599999999998</v>
      </c>
      <c r="J295" s="595">
        <v>9.4512301295251996E-2</v>
      </c>
      <c r="K295" s="594">
        <v>528.92700000000002</v>
      </c>
      <c r="L295" s="595">
        <v>0.12194868444497248</v>
      </c>
      <c r="M295" s="594">
        <v>525.36199999999997</v>
      </c>
      <c r="N295" s="595">
        <v>-6.7400605376546378E-3</v>
      </c>
      <c r="O295" s="594">
        <f>+[14]S2007!Q17</f>
        <v>547.33900000000006</v>
      </c>
      <c r="P295" s="595">
        <f t="shared" si="18"/>
        <v>4.1832108146383044E-2</v>
      </c>
      <c r="Q295" s="594">
        <f>+[15]S2008!Q17</f>
        <v>557.22799999999995</v>
      </c>
      <c r="R295" s="595">
        <f t="shared" si="19"/>
        <v>1.8067413431164043E-2</v>
      </c>
      <c r="S295" s="594">
        <v>578.00900000000001</v>
      </c>
      <c r="T295" s="595">
        <v>3.7293531552614126E-2</v>
      </c>
      <c r="U295" s="594">
        <v>574.46900000000005</v>
      </c>
      <c r="V295" s="595">
        <v>-6.1244721102957974E-3</v>
      </c>
      <c r="W295" s="596">
        <v>107.45553044788227</v>
      </c>
      <c r="X295" s="596">
        <v>124.78330146590184</v>
      </c>
      <c r="Y295" s="596">
        <v>136.57685845066342</v>
      </c>
      <c r="Z295" s="596">
        <v>153.23222666434904</v>
      </c>
      <c r="AA295" s="596">
        <v>152.1994321803117</v>
      </c>
      <c r="AB295" s="594">
        <v>522.73599999999999</v>
      </c>
      <c r="AC295" s="595">
        <v>-9.0053597322048803E-2</v>
      </c>
      <c r="AD295" s="594">
        <v>496.28199999999998</v>
      </c>
      <c r="AE295" s="595">
        <v>-5.0606807260261406E-2</v>
      </c>
      <c r="AF295" s="596">
        <v>158.5662552870966</v>
      </c>
      <c r="AG295" s="596">
        <v>161.43113737760007</v>
      </c>
      <c r="AH295" s="596">
        <v>167.45147459296601</v>
      </c>
      <c r="AI295" s="596">
        <v>166.42592270699345</v>
      </c>
      <c r="AJ295" s="596">
        <v>151.43866967958746</v>
      </c>
      <c r="AK295" s="596">
        <v>143.77484211136218</v>
      </c>
    </row>
    <row r="296" spans="1:37" x14ac:dyDescent="0.25">
      <c r="A296" s="592" t="s">
        <v>60</v>
      </c>
      <c r="B296" s="593">
        <v>86.18497885108998</v>
      </c>
      <c r="C296" s="594">
        <v>93.128</v>
      </c>
      <c r="D296" s="595">
        <v>8.0559527210723583E-2</v>
      </c>
      <c r="E296" s="594">
        <v>100.33199999999999</v>
      </c>
      <c r="F296" s="595">
        <v>7.735589725968553E-2</v>
      </c>
      <c r="G296" s="594">
        <v>99.093999999999994</v>
      </c>
      <c r="H296" s="595">
        <v>-1.2339034405772831E-2</v>
      </c>
      <c r="I296" s="594">
        <v>77.501999999999995</v>
      </c>
      <c r="J296" s="595">
        <v>-0.21789412073384867</v>
      </c>
      <c r="K296" s="594">
        <v>73.787999999999997</v>
      </c>
      <c r="L296" s="595">
        <v>-4.7921343965317012E-2</v>
      </c>
      <c r="M296" s="594">
        <v>44.188000000000002</v>
      </c>
      <c r="N296" s="595">
        <v>-0.40114923835854061</v>
      </c>
      <c r="O296" s="594">
        <f>+[14]S2007!Q18</f>
        <v>44.642000000000003</v>
      </c>
      <c r="P296" s="595">
        <f t="shared" si="18"/>
        <v>1.0274282610663541E-2</v>
      </c>
      <c r="Q296" s="594">
        <f>+[15]S2008!Q18</f>
        <v>58.235999999999997</v>
      </c>
      <c r="R296" s="595">
        <f t="shared" si="19"/>
        <v>0.30451144661977497</v>
      </c>
      <c r="S296" s="594">
        <v>60.744</v>
      </c>
      <c r="T296" s="595">
        <v>4.3066144652792133E-2</v>
      </c>
      <c r="U296" s="594">
        <v>61.930999999999997</v>
      </c>
      <c r="V296" s="595">
        <v>1.9541024627946754E-2</v>
      </c>
      <c r="W296" s="596">
        <v>107.73558972596855</v>
      </c>
      <c r="X296" s="596">
        <v>106.4062365776136</v>
      </c>
      <c r="Y296" s="596">
        <v>83.220943217936593</v>
      </c>
      <c r="Z296" s="596">
        <v>79.232883772871745</v>
      </c>
      <c r="AA296" s="596">
        <v>47.448672794433463</v>
      </c>
      <c r="AB296" s="594">
        <v>64.662999999999997</v>
      </c>
      <c r="AC296" s="595">
        <v>4.4113610308246266E-2</v>
      </c>
      <c r="AD296" s="594">
        <v>66.933999999999997</v>
      </c>
      <c r="AE296" s="595">
        <v>3.5120548072313393E-2</v>
      </c>
      <c r="AF296" s="596">
        <v>47.936173868224387</v>
      </c>
      <c r="AG296" s="596">
        <v>62.53328751825444</v>
      </c>
      <c r="AH296" s="596">
        <v>65.226355124130237</v>
      </c>
      <c r="AI296" s="596">
        <v>66.500944936002057</v>
      </c>
      <c r="AJ296" s="596">
        <v>69.434541706038999</v>
      </c>
      <c r="AK296" s="596">
        <v>71.87312086590498</v>
      </c>
    </row>
    <row r="297" spans="1:37" x14ac:dyDescent="0.25">
      <c r="A297" s="592" t="s">
        <v>61</v>
      </c>
      <c r="B297" s="593">
        <v>275.11090911907945</v>
      </c>
      <c r="C297" s="594">
        <v>264.005</v>
      </c>
      <c r="D297" s="595">
        <v>-4.0368843077292715E-2</v>
      </c>
      <c r="E297" s="594">
        <v>280.79000000000002</v>
      </c>
      <c r="F297" s="595">
        <v>6.3578341319293297E-2</v>
      </c>
      <c r="G297" s="594">
        <v>284.40499999999997</v>
      </c>
      <c r="H297" s="595">
        <v>1.2874390113607864E-2</v>
      </c>
      <c r="I297" s="594">
        <v>175.41800000000001</v>
      </c>
      <c r="J297" s="595">
        <v>-0.38321056240220802</v>
      </c>
      <c r="K297" s="594">
        <v>184.28</v>
      </c>
      <c r="L297" s="595">
        <v>5.0519330969455781E-2</v>
      </c>
      <c r="M297" s="594">
        <v>176.66200000000001</v>
      </c>
      <c r="N297" s="595">
        <v>-4.1339266333839782E-2</v>
      </c>
      <c r="O297" s="594">
        <f>+[14]S2007!Q19</f>
        <v>206.99199999999999</v>
      </c>
      <c r="P297" s="595">
        <f t="shared" si="18"/>
        <v>0.17168378032627268</v>
      </c>
      <c r="Q297" s="594">
        <f>+[15]S2008!Q19</f>
        <v>215.809</v>
      </c>
      <c r="R297" s="595">
        <f t="shared" si="19"/>
        <v>4.2595849114941679E-2</v>
      </c>
      <c r="S297" s="594">
        <v>221.70400000000001</v>
      </c>
      <c r="T297" s="595">
        <v>2.7315820934252093E-2</v>
      </c>
      <c r="U297" s="594">
        <v>233.34800000000001</v>
      </c>
      <c r="V297" s="595">
        <v>5.2520477754122635E-2</v>
      </c>
      <c r="W297" s="596">
        <v>106.35783413192934</v>
      </c>
      <c r="X297" s="596">
        <v>107.72712638018218</v>
      </c>
      <c r="Y297" s="596">
        <v>66.444953694058825</v>
      </c>
      <c r="Z297" s="596">
        <v>69.801708300979143</v>
      </c>
      <c r="AA297" s="596">
        <v>66.916156890967983</v>
      </c>
      <c r="AB297" s="594">
        <v>183.738</v>
      </c>
      <c r="AC297" s="595">
        <v>-0.21260092222774574</v>
      </c>
      <c r="AD297" s="594">
        <v>187.38499999999999</v>
      </c>
      <c r="AE297" s="595">
        <v>1.984891530331228E-2</v>
      </c>
      <c r="AF297" s="596">
        <v>78.404575670915321</v>
      </c>
      <c r="AG297" s="596">
        <v>81.744285146114663</v>
      </c>
      <c r="AH297" s="596">
        <v>83.977197401564368</v>
      </c>
      <c r="AI297" s="596">
        <v>88.38771992954679</v>
      </c>
      <c r="AJ297" s="596">
        <v>69.596409158917439</v>
      </c>
      <c r="AK297" s="596">
        <v>70.977822389727464</v>
      </c>
    </row>
    <row r="298" spans="1:37" x14ac:dyDescent="0.25">
      <c r="A298" s="592" t="s">
        <v>62</v>
      </c>
      <c r="B298" s="593">
        <v>368.57289918244874</v>
      </c>
      <c r="C298" s="594">
        <v>353.70299999999997</v>
      </c>
      <c r="D298" s="595">
        <v>-4.034452672845041E-2</v>
      </c>
      <c r="E298" s="594">
        <v>402.60199999999998</v>
      </c>
      <c r="F298" s="595">
        <v>0.13824875672527517</v>
      </c>
      <c r="G298" s="594">
        <v>420.86</v>
      </c>
      <c r="H298" s="595">
        <v>4.5349998261310275E-2</v>
      </c>
      <c r="I298" s="594">
        <v>458.99700000000001</v>
      </c>
      <c r="J298" s="595">
        <v>9.0616832200731828E-2</v>
      </c>
      <c r="K298" s="594">
        <v>468.25400000000002</v>
      </c>
      <c r="L298" s="595">
        <v>2.0167887807545592E-2</v>
      </c>
      <c r="M298" s="594">
        <v>502.464</v>
      </c>
      <c r="N298" s="595">
        <v>7.3058639114668492E-2</v>
      </c>
      <c r="O298" s="594">
        <f>+[14]S2007!Q20</f>
        <v>565.28899999999999</v>
      </c>
      <c r="P298" s="595">
        <f t="shared" si="18"/>
        <v>0.12503383326964715</v>
      </c>
      <c r="Q298" s="594">
        <f>+[15]S2008!Q20</f>
        <v>570.26599999999996</v>
      </c>
      <c r="R298" s="595">
        <f t="shared" si="19"/>
        <v>8.8043460955369302E-3</v>
      </c>
      <c r="S298" s="594">
        <v>585.49800000000005</v>
      </c>
      <c r="T298" s="595">
        <v>2.6710342191188122E-2</v>
      </c>
      <c r="U298" s="594">
        <v>599.529</v>
      </c>
      <c r="V298" s="595">
        <v>2.3964215078445952E-2</v>
      </c>
      <c r="W298" s="596">
        <v>113.82487567252751</v>
      </c>
      <c r="X298" s="596">
        <v>118.98683358637049</v>
      </c>
      <c r="Y298" s="596">
        <v>129.76904351956304</v>
      </c>
      <c r="Z298" s="596">
        <v>132.38621103015808</v>
      </c>
      <c r="AA298" s="596">
        <v>142.05816744556876</v>
      </c>
      <c r="AB298" s="594">
        <v>624.01599999999996</v>
      </c>
      <c r="AC298" s="595">
        <v>4.0843728993926846E-2</v>
      </c>
      <c r="AD298" s="594">
        <v>624.24699999999996</v>
      </c>
      <c r="AE298" s="595">
        <v>3.7018281582522653E-4</v>
      </c>
      <c r="AF298" s="596">
        <v>159.82024466854961</v>
      </c>
      <c r="AG298" s="596">
        <v>161.22735741568491</v>
      </c>
      <c r="AH298" s="596">
        <v>165.53379530283885</v>
      </c>
      <c r="AI298" s="596">
        <v>169.50068277622753</v>
      </c>
      <c r="AJ298" s="596">
        <v>176.42372272782532</v>
      </c>
      <c r="AK298" s="596">
        <v>176.48903175828309</v>
      </c>
    </row>
    <row r="299" spans="1:37" x14ac:dyDescent="0.25">
      <c r="A299" s="592" t="s">
        <v>63</v>
      </c>
      <c r="B299" s="593">
        <v>214.59161196527344</v>
      </c>
      <c r="C299" s="594">
        <v>212.387</v>
      </c>
      <c r="D299" s="595">
        <v>-1.027352348529917E-2</v>
      </c>
      <c r="E299" s="594">
        <v>210.12200000000001</v>
      </c>
      <c r="F299" s="595">
        <v>-1.0664494531209472E-2</v>
      </c>
      <c r="G299" s="594">
        <v>227.02099999999999</v>
      </c>
      <c r="H299" s="595">
        <v>8.0424705647195296E-2</v>
      </c>
      <c r="I299" s="594">
        <v>224.166</v>
      </c>
      <c r="J299" s="595">
        <v>-1.2575929099070085E-2</v>
      </c>
      <c r="K299" s="594">
        <v>228.893</v>
      </c>
      <c r="L299" s="595">
        <v>2.1087051560004656E-2</v>
      </c>
      <c r="M299" s="594">
        <v>218.059</v>
      </c>
      <c r="N299" s="595">
        <v>-4.7332159568007771E-2</v>
      </c>
      <c r="O299" s="594">
        <f>+[14]S2007!Q21</f>
        <v>233.9</v>
      </c>
      <c r="P299" s="595">
        <f t="shared" si="18"/>
        <v>7.2645476682916127E-2</v>
      </c>
      <c r="Q299" s="594">
        <f>+[15]S2008!Q21</f>
        <v>216.65799999999999</v>
      </c>
      <c r="R299" s="595">
        <f t="shared" si="19"/>
        <v>-7.3715262932877376E-2</v>
      </c>
      <c r="S299" s="594">
        <v>228.613</v>
      </c>
      <c r="T299" s="595">
        <v>5.5179130242132821E-2</v>
      </c>
      <c r="U299" s="594">
        <v>232.673</v>
      </c>
      <c r="V299" s="595">
        <v>1.77592700327628E-2</v>
      </c>
      <c r="W299" s="596">
        <v>98.933550546879047</v>
      </c>
      <c r="X299" s="596">
        <v>106.89025222824372</v>
      </c>
      <c r="Y299" s="596">
        <v>105.54600799483961</v>
      </c>
      <c r="Z299" s="596">
        <v>107.77166210737946</v>
      </c>
      <c r="AA299" s="596">
        <v>102.67059659960356</v>
      </c>
      <c r="AB299" s="594">
        <v>238.602</v>
      </c>
      <c r="AC299" s="595">
        <v>2.5482114383705897E-2</v>
      </c>
      <c r="AD299" s="594">
        <v>261.68799999999999</v>
      </c>
      <c r="AE299" s="595">
        <v>9.6755266091650458E-2</v>
      </c>
      <c r="AF299" s="596">
        <v>110.12915103090114</v>
      </c>
      <c r="AG299" s="596">
        <v>102.0109517060837</v>
      </c>
      <c r="AH299" s="596">
        <v>107.63982729639761</v>
      </c>
      <c r="AI299" s="596">
        <v>109.55143205563429</v>
      </c>
      <c r="AJ299" s="596">
        <v>112.34303417817475</v>
      </c>
      <c r="AK299" s="596">
        <v>123.21281434362743</v>
      </c>
    </row>
    <row r="300" spans="1:37" x14ac:dyDescent="0.25">
      <c r="A300" s="592" t="s">
        <v>64</v>
      </c>
      <c r="B300" s="593">
        <v>32.059780505817884</v>
      </c>
      <c r="C300" s="594">
        <v>33.53</v>
      </c>
      <c r="D300" s="595">
        <v>4.5858688705473737E-2</v>
      </c>
      <c r="E300" s="594">
        <v>31.715</v>
      </c>
      <c r="F300" s="595">
        <v>-5.4130629287205523E-2</v>
      </c>
      <c r="G300" s="594">
        <v>34.72</v>
      </c>
      <c r="H300" s="595">
        <v>9.4750118240580133E-2</v>
      </c>
      <c r="I300" s="594">
        <v>37.36</v>
      </c>
      <c r="J300" s="595">
        <v>7.6036866359447022E-2</v>
      </c>
      <c r="K300" s="594">
        <v>38.340000000000003</v>
      </c>
      <c r="L300" s="595">
        <v>2.6231263383297752E-2</v>
      </c>
      <c r="M300" s="594">
        <v>37.667999999999999</v>
      </c>
      <c r="N300" s="595">
        <v>-1.7527386541471155E-2</v>
      </c>
      <c r="O300" s="594">
        <f>+[14]S2007!Q22</f>
        <v>38.912999999999997</v>
      </c>
      <c r="P300" s="595">
        <f t="shared" si="18"/>
        <v>3.3051927365402925E-2</v>
      </c>
      <c r="Q300" s="594">
        <f>+[15]S2008!Q22</f>
        <v>39.786000000000001</v>
      </c>
      <c r="R300" s="595">
        <f t="shared" si="19"/>
        <v>2.2434661938169884E-2</v>
      </c>
      <c r="S300" s="594">
        <v>41.018999999999998</v>
      </c>
      <c r="T300" s="595">
        <v>3.0990800784195367E-2</v>
      </c>
      <c r="U300" s="594">
        <v>41.506999999999998</v>
      </c>
      <c r="V300" s="595">
        <v>1.1896925814866271E-2</v>
      </c>
      <c r="W300" s="596">
        <v>94.586937071279451</v>
      </c>
      <c r="X300" s="596">
        <v>103.54906054279749</v>
      </c>
      <c r="Y300" s="596">
        <v>111.42260662093646</v>
      </c>
      <c r="Z300" s="596">
        <v>114.34536236206382</v>
      </c>
      <c r="AA300" s="596">
        <v>112.34118699671934</v>
      </c>
      <c r="AB300" s="594">
        <v>42.045999999999999</v>
      </c>
      <c r="AC300" s="595">
        <v>1.29857614378298E-2</v>
      </c>
      <c r="AD300" s="594">
        <v>43.411999999999999</v>
      </c>
      <c r="AE300" s="595">
        <v>3.2488227179755497E-2</v>
      </c>
      <c r="AF300" s="596">
        <v>116.05427974947807</v>
      </c>
      <c r="AG300" s="596">
        <v>118.6579182821354</v>
      </c>
      <c r="AH300" s="596">
        <v>122.33522218908439</v>
      </c>
      <c r="AI300" s="596">
        <v>123.79063525201312</v>
      </c>
      <c r="AJ300" s="596">
        <v>125.39815090963316</v>
      </c>
      <c r="AK300" s="596">
        <v>129.47211452430659</v>
      </c>
    </row>
    <row r="301" spans="1:37" x14ac:dyDescent="0.25">
      <c r="A301" s="592" t="s">
        <v>65</v>
      </c>
      <c r="B301" s="593">
        <v>76.70996348649723</v>
      </c>
      <c r="C301" s="594">
        <v>68.081000000000003</v>
      </c>
      <c r="D301" s="595">
        <v>-0.11248817095338767</v>
      </c>
      <c r="E301" s="594">
        <v>70.516000000000005</v>
      </c>
      <c r="F301" s="595">
        <v>3.576621965012268E-2</v>
      </c>
      <c r="G301" s="594">
        <v>103.908</v>
      </c>
      <c r="H301" s="595">
        <v>0.47353792047194954</v>
      </c>
      <c r="I301" s="594">
        <v>81.308000000000007</v>
      </c>
      <c r="J301" s="595">
        <v>-0.21750009623898059</v>
      </c>
      <c r="K301" s="594">
        <v>81.668000000000006</v>
      </c>
      <c r="L301" s="595">
        <v>4.4276085993998054E-3</v>
      </c>
      <c r="M301" s="594">
        <v>86.055999999999997</v>
      </c>
      <c r="N301" s="595">
        <v>5.3729735024734174E-2</v>
      </c>
      <c r="O301" s="594">
        <f>+[14]S2007!Q23</f>
        <v>85.698999999999998</v>
      </c>
      <c r="P301" s="595">
        <f t="shared" si="18"/>
        <v>-4.1484614669517446E-3</v>
      </c>
      <c r="Q301" s="594">
        <f>+[15]S2008!Q23</f>
        <v>94.113</v>
      </c>
      <c r="R301" s="595">
        <f t="shared" si="19"/>
        <v>9.8180842250201308E-2</v>
      </c>
      <c r="S301" s="594">
        <v>98.929000000000002</v>
      </c>
      <c r="T301" s="595">
        <v>5.1172526643503052E-2</v>
      </c>
      <c r="U301" s="594">
        <v>100.39100000000001</v>
      </c>
      <c r="V301" s="595">
        <v>1.4778275328771172E-2</v>
      </c>
      <c r="W301" s="596">
        <v>103.57662196501227</v>
      </c>
      <c r="X301" s="596">
        <v>152.62408013983344</v>
      </c>
      <c r="Y301" s="596">
        <v>119.42832802103376</v>
      </c>
      <c r="Z301" s="596">
        <v>119.95710991319164</v>
      </c>
      <c r="AA301" s="596">
        <v>126.40237364316035</v>
      </c>
      <c r="AB301" s="594">
        <v>107.18600000000001</v>
      </c>
      <c r="AC301" s="595">
        <v>6.7685350280403636E-2</v>
      </c>
      <c r="AD301" s="594">
        <v>104.63</v>
      </c>
      <c r="AE301" s="595">
        <v>-2.3846397850465651E-2</v>
      </c>
      <c r="AF301" s="596">
        <v>125.87799826677046</v>
      </c>
      <c r="AG301" s="596">
        <v>138.23680615737135</v>
      </c>
      <c r="AH301" s="596">
        <v>145.31073280357222</v>
      </c>
      <c r="AI301" s="596">
        <v>147.45817482116891</v>
      </c>
      <c r="AJ301" s="596">
        <v>157.43893303564872</v>
      </c>
      <c r="AK301" s="596">
        <v>153.68458160132781</v>
      </c>
    </row>
    <row r="302" spans="1:37" x14ac:dyDescent="0.25">
      <c r="A302" s="592" t="s">
        <v>66</v>
      </c>
      <c r="B302" s="593">
        <v>1722.0919603154518</v>
      </c>
      <c r="C302" s="594">
        <v>1513.5250000000001</v>
      </c>
      <c r="D302" s="595">
        <v>-0.12111255677498579</v>
      </c>
      <c r="E302" s="594">
        <v>1409.433</v>
      </c>
      <c r="F302" s="595">
        <v>-6.8774549478865618E-2</v>
      </c>
      <c r="G302" s="594">
        <v>1311.806</v>
      </c>
      <c r="H302" s="595">
        <v>-6.9266861212984199E-2</v>
      </c>
      <c r="I302" s="594">
        <v>1735.165</v>
      </c>
      <c r="J302" s="595">
        <v>0.32272988536414676</v>
      </c>
      <c r="K302" s="594">
        <v>1385.4480000000001</v>
      </c>
      <c r="L302" s="595">
        <v>-0.2015468269588194</v>
      </c>
      <c r="M302" s="594">
        <v>1580.894</v>
      </c>
      <c r="N302" s="595">
        <v>0.14107061398190326</v>
      </c>
      <c r="O302" s="594">
        <f>+[14]S2007!Q24</f>
        <v>1521.655</v>
      </c>
      <c r="P302" s="595">
        <f t="shared" si="18"/>
        <v>-3.7471835556337131E-2</v>
      </c>
      <c r="Q302" s="594">
        <f>+[15]S2008!Q24</f>
        <v>1594.693</v>
      </c>
      <c r="R302" s="595">
        <f t="shared" si="19"/>
        <v>4.7999053661966745E-2</v>
      </c>
      <c r="S302" s="594">
        <v>1376.2249999999999</v>
      </c>
      <c r="T302" s="595">
        <v>-0.13699690159798789</v>
      </c>
      <c r="U302" s="594">
        <v>1387.0650000000001</v>
      </c>
      <c r="V302" s="595">
        <v>7.8766190121529155E-3</v>
      </c>
      <c r="W302" s="596">
        <v>93.122545052113438</v>
      </c>
      <c r="X302" s="596">
        <v>86.672238648188824</v>
      </c>
      <c r="Y302" s="596">
        <v>114.64396029137278</v>
      </c>
      <c r="Z302" s="596">
        <v>91.537833864653706</v>
      </c>
      <c r="AA302" s="596">
        <v>104.45113229051387</v>
      </c>
      <c r="AB302" s="594">
        <v>1273.702</v>
      </c>
      <c r="AC302" s="595">
        <v>-8.1728686110600482E-2</v>
      </c>
      <c r="AD302" s="594">
        <v>1303.8820000000001</v>
      </c>
      <c r="AE302" s="595">
        <v>2.3694710379664995E-2</v>
      </c>
      <c r="AF302" s="596">
        <v>100.53715663765051</v>
      </c>
      <c r="AG302" s="596">
        <v>105.36284501412266</v>
      </c>
      <c r="AH302" s="596">
        <v>90.928461703638845</v>
      </c>
      <c r="AI302" s="596">
        <v>91.644670553839546</v>
      </c>
      <c r="AJ302" s="596">
        <v>84.154672040435401</v>
      </c>
      <c r="AK302" s="596">
        <v>86.148692621529207</v>
      </c>
    </row>
    <row r="303" spans="1:37" x14ac:dyDescent="0.25">
      <c r="A303" s="592" t="s">
        <v>67</v>
      </c>
      <c r="B303" s="593">
        <v>186.34074793288127</v>
      </c>
      <c r="C303" s="594">
        <v>125.105</v>
      </c>
      <c r="D303" s="595">
        <v>-0.3286224221603854</v>
      </c>
      <c r="E303" s="594">
        <v>146.66200000000001</v>
      </c>
      <c r="F303" s="595">
        <v>0.17231125854282403</v>
      </c>
      <c r="G303" s="594">
        <v>153.351</v>
      </c>
      <c r="H303" s="595">
        <v>4.5608269354024851E-2</v>
      </c>
      <c r="I303" s="594">
        <v>156.82</v>
      </c>
      <c r="J303" s="595">
        <v>2.262130667553517E-2</v>
      </c>
      <c r="K303" s="594">
        <v>174.16200000000001</v>
      </c>
      <c r="L303" s="595">
        <v>0.11058538451728105</v>
      </c>
      <c r="M303" s="594">
        <v>192.08500000000001</v>
      </c>
      <c r="N303" s="595">
        <v>0.10290993442886509</v>
      </c>
      <c r="O303" s="594">
        <f>+[14]S2007!Q25</f>
        <v>188.75399999999999</v>
      </c>
      <c r="P303" s="595">
        <f t="shared" si="18"/>
        <v>-1.7341281203633898E-2</v>
      </c>
      <c r="Q303" s="594">
        <f>+[15]S2008!Q25</f>
        <v>138.05099999999999</v>
      </c>
      <c r="R303" s="595">
        <f t="shared" si="19"/>
        <v>-0.26861947296481137</v>
      </c>
      <c r="S303" s="594">
        <v>144.98099999999999</v>
      </c>
      <c r="T303" s="595">
        <v>5.0198839559293357E-2</v>
      </c>
      <c r="U303" s="594">
        <v>113.48</v>
      </c>
      <c r="V303" s="595">
        <v>-0.2172767466081762</v>
      </c>
      <c r="W303" s="596">
        <v>117.2311258542824</v>
      </c>
      <c r="X303" s="596">
        <v>122.57783461892011</v>
      </c>
      <c r="Y303" s="596">
        <v>125.35070540745772</v>
      </c>
      <c r="Z303" s="596">
        <v>139.21266136445385</v>
      </c>
      <c r="AA303" s="596">
        <v>153.5390272171376</v>
      </c>
      <c r="AB303" s="594">
        <v>126.703</v>
      </c>
      <c r="AC303" s="595">
        <v>0.11652273528375043</v>
      </c>
      <c r="AD303" s="594">
        <v>124.026</v>
      </c>
      <c r="AE303" s="595">
        <v>-2.1128150083265643E-2</v>
      </c>
      <c r="AF303" s="596">
        <v>150.87646377043282</v>
      </c>
      <c r="AG303" s="596">
        <v>110.3481075896247</v>
      </c>
      <c r="AH303" s="596">
        <v>115.88745453818791</v>
      </c>
      <c r="AI303" s="596">
        <v>90.707805443427517</v>
      </c>
      <c r="AJ303" s="596">
        <v>101.27732704528196</v>
      </c>
      <c r="AK303" s="596">
        <v>99.137524479437261</v>
      </c>
    </row>
    <row r="304" spans="1:37" x14ac:dyDescent="0.25">
      <c r="A304" s="592" t="s">
        <v>68</v>
      </c>
      <c r="B304" s="593">
        <v>18.763912057719224</v>
      </c>
      <c r="C304" s="594">
        <v>24.634</v>
      </c>
      <c r="D304" s="595">
        <v>0.31283923758670035</v>
      </c>
      <c r="E304" s="594">
        <v>20.420999999999999</v>
      </c>
      <c r="F304" s="595">
        <v>-0.17102378826012832</v>
      </c>
      <c r="G304" s="594">
        <v>37.97</v>
      </c>
      <c r="H304" s="595">
        <v>0.85936046226923268</v>
      </c>
      <c r="I304" s="594">
        <v>40.802</v>
      </c>
      <c r="J304" s="595">
        <v>7.4585198841190442E-2</v>
      </c>
      <c r="K304" s="594">
        <v>63.771999999999998</v>
      </c>
      <c r="L304" s="595">
        <v>0.56296259987255526</v>
      </c>
      <c r="M304" s="594">
        <v>65.525999999999996</v>
      </c>
      <c r="N304" s="595">
        <v>2.7504233833030137E-2</v>
      </c>
      <c r="O304" s="594">
        <f>+[14]S2007!Q26</f>
        <v>66.584999999999994</v>
      </c>
      <c r="P304" s="595">
        <f t="shared" si="18"/>
        <v>1.6161523669993554E-2</v>
      </c>
      <c r="Q304" s="594">
        <f>+[15]S2008!Q26</f>
        <v>72.606999999999999</v>
      </c>
      <c r="R304" s="595">
        <f t="shared" si="19"/>
        <v>9.0440789967710544E-2</v>
      </c>
      <c r="S304" s="594">
        <v>70.254999999999995</v>
      </c>
      <c r="T304" s="595">
        <v>-3.2393570867822713E-2</v>
      </c>
      <c r="U304" s="594">
        <v>78.453000000000003</v>
      </c>
      <c r="V304" s="595">
        <v>0.11668920361540115</v>
      </c>
      <c r="W304" s="596">
        <v>82.897621173987176</v>
      </c>
      <c r="X304" s="596">
        <v>154.13655922708452</v>
      </c>
      <c r="Y304" s="596">
        <v>165.63286514573355</v>
      </c>
      <c r="Z304" s="596">
        <v>258.87797353251602</v>
      </c>
      <c r="AA304" s="596">
        <v>265.9982138507753</v>
      </c>
      <c r="AB304" s="594">
        <v>71.403999999999996</v>
      </c>
      <c r="AC304" s="595">
        <v>-8.9849973869705516E-2</v>
      </c>
      <c r="AD304" s="594">
        <v>69.974999999999994</v>
      </c>
      <c r="AE304" s="595">
        <v>-2.0012884432244721E-2</v>
      </c>
      <c r="AF304" s="596">
        <v>270.29715028010065</v>
      </c>
      <c r="AG304" s="596">
        <v>294.74303807745389</v>
      </c>
      <c r="AH304" s="596">
        <v>285.19525858569455</v>
      </c>
      <c r="AI304" s="596">
        <v>318.47446618494763</v>
      </c>
      <c r="AJ304" s="596">
        <v>289.85954372006165</v>
      </c>
      <c r="AK304" s="596">
        <v>284.05861817000891</v>
      </c>
    </row>
    <row r="305" spans="1:37" x14ac:dyDescent="0.25">
      <c r="A305" s="592" t="s">
        <v>69</v>
      </c>
      <c r="B305" s="593">
        <v>879.9051785133272</v>
      </c>
      <c r="C305" s="594">
        <v>894.61099999999999</v>
      </c>
      <c r="D305" s="595">
        <v>1.671296163016053E-2</v>
      </c>
      <c r="E305" s="594">
        <v>905.05100000000004</v>
      </c>
      <c r="F305" s="595">
        <v>1.1669876627942262E-2</v>
      </c>
      <c r="G305" s="594">
        <v>900.66700000000003</v>
      </c>
      <c r="H305" s="595">
        <v>-4.8439259224065988E-3</v>
      </c>
      <c r="I305" s="594">
        <v>924.59799999999996</v>
      </c>
      <c r="J305" s="595">
        <v>2.6570308449182577E-2</v>
      </c>
      <c r="K305" s="594">
        <v>735.04899999999998</v>
      </c>
      <c r="L305" s="595">
        <v>-0.20500693274266221</v>
      </c>
      <c r="M305" s="594">
        <v>658.73599999999999</v>
      </c>
      <c r="N305" s="595">
        <v>-0.10382028953171828</v>
      </c>
      <c r="O305" s="594">
        <f>+[14]S2007!Q27</f>
        <v>721.08299999999997</v>
      </c>
      <c r="P305" s="595">
        <f t="shared" si="18"/>
        <v>9.4646413737825133E-2</v>
      </c>
      <c r="Q305" s="594">
        <f>+[15]S2008!Q27</f>
        <v>734.56299999999999</v>
      </c>
      <c r="R305" s="595">
        <f t="shared" si="19"/>
        <v>1.8694103175362641E-2</v>
      </c>
      <c r="S305" s="594">
        <v>749.14800000000002</v>
      </c>
      <c r="T305" s="595">
        <v>1.9855342564218503E-2</v>
      </c>
      <c r="U305" s="594">
        <v>805.30499999999995</v>
      </c>
      <c r="V305" s="595">
        <v>7.4961155873071714E-2</v>
      </c>
      <c r="W305" s="596">
        <v>101.16698766279423</v>
      </c>
      <c r="X305" s="596">
        <v>100.67694226876263</v>
      </c>
      <c r="Y305" s="596">
        <v>103.3519596785642</v>
      </c>
      <c r="Z305" s="596">
        <v>82.16409143191845</v>
      </c>
      <c r="AA305" s="596">
        <v>73.633791670346113</v>
      </c>
      <c r="AB305" s="594">
        <v>823.03300000000002</v>
      </c>
      <c r="AC305" s="595">
        <v>2.2014019532972062E-2</v>
      </c>
      <c r="AD305" s="594">
        <v>811.327</v>
      </c>
      <c r="AE305" s="595">
        <v>-1.4223001993844738E-2</v>
      </c>
      <c r="AF305" s="596">
        <v>80.602965981862511</v>
      </c>
      <c r="AG305" s="596">
        <v>82.109766144167679</v>
      </c>
      <c r="AH305" s="596">
        <v>83.740083678828</v>
      </c>
      <c r="AI305" s="596">
        <v>90.017337144300697</v>
      </c>
      <c r="AJ305" s="596">
        <v>91.998980562501472</v>
      </c>
      <c r="AK305" s="596">
        <v>90.690478878529333</v>
      </c>
    </row>
    <row r="306" spans="1:37" x14ac:dyDescent="0.25">
      <c r="A306" s="592" t="s">
        <v>70</v>
      </c>
      <c r="B306" s="593">
        <v>594.66800000000012</v>
      </c>
      <c r="C306" s="594">
        <v>592.56299999999999</v>
      </c>
      <c r="D306" s="595">
        <v>-3.5397902695287649E-3</v>
      </c>
      <c r="E306" s="594">
        <v>591.32799999999997</v>
      </c>
      <c r="F306" s="595">
        <v>-2.0841665780685155E-3</v>
      </c>
      <c r="G306" s="594">
        <v>551.077</v>
      </c>
      <c r="H306" s="595">
        <v>-6.8068821364792434E-2</v>
      </c>
      <c r="I306" s="594">
        <v>593.22900000000004</v>
      </c>
      <c r="J306" s="595">
        <v>7.6490218245363256E-2</v>
      </c>
      <c r="K306" s="594">
        <v>641.58299999999997</v>
      </c>
      <c r="L306" s="595">
        <v>8.1509838527785941E-2</v>
      </c>
      <c r="M306" s="594">
        <v>774.87300000000005</v>
      </c>
      <c r="N306" s="595">
        <v>0.20775176399624068</v>
      </c>
      <c r="O306" s="594">
        <f>+[14]S2007!Q28</f>
        <v>783.245</v>
      </c>
      <c r="P306" s="595">
        <f t="shared" si="18"/>
        <v>1.0804351164642408E-2</v>
      </c>
      <c r="Q306" s="594">
        <f>+[15]S2008!Q28</f>
        <v>760.34900000000005</v>
      </c>
      <c r="R306" s="595">
        <f t="shared" si="19"/>
        <v>-2.9232232570906878E-2</v>
      </c>
      <c r="S306" s="594">
        <v>774.37599999999998</v>
      </c>
      <c r="T306" s="595">
        <v>1.8448107382267785E-2</v>
      </c>
      <c r="U306" s="594">
        <v>741.59100000000001</v>
      </c>
      <c r="V306" s="595">
        <v>-4.2337314172959863E-2</v>
      </c>
      <c r="W306" s="596">
        <v>99.79158334219315</v>
      </c>
      <c r="X306" s="596">
        <v>92.998887881963611</v>
      </c>
      <c r="Y306" s="596">
        <v>100.11239311263107</v>
      </c>
      <c r="Z306" s="596">
        <v>108.27253810987186</v>
      </c>
      <c r="AA306" s="596">
        <v>130.76634889454795</v>
      </c>
      <c r="AB306" s="594">
        <v>712.572</v>
      </c>
      <c r="AC306" s="595">
        <v>-3.9130733787222344E-2</v>
      </c>
      <c r="AD306" s="594">
        <v>704.16899999999998</v>
      </c>
      <c r="AE306" s="595">
        <v>-1.179249254812148E-2</v>
      </c>
      <c r="AF306" s="596">
        <v>132.17919444852276</v>
      </c>
      <c r="AG306" s="596">
        <v>128.31530149536843</v>
      </c>
      <c r="AH306" s="596">
        <v>130.68247595614307</v>
      </c>
      <c r="AI306" s="596">
        <v>125.14973091468755</v>
      </c>
      <c r="AJ306" s="596">
        <v>120.2525301107224</v>
      </c>
      <c r="AK306" s="596">
        <v>118.83445304549896</v>
      </c>
    </row>
    <row r="307" spans="1:37" x14ac:dyDescent="0.25">
      <c r="A307" s="592" t="s">
        <v>71</v>
      </c>
      <c r="B307" s="593">
        <v>5.5328750639115407</v>
      </c>
      <c r="C307" s="594">
        <v>5.8620000000000001</v>
      </c>
      <c r="D307" s="595">
        <v>5.94853366986711E-2</v>
      </c>
      <c r="E307" s="594">
        <v>8.9350000000000005</v>
      </c>
      <c r="F307" s="595">
        <v>0.52422381439781651</v>
      </c>
      <c r="G307" s="594">
        <v>3.9969999999999999</v>
      </c>
      <c r="H307" s="595">
        <v>-0.55265808617795187</v>
      </c>
      <c r="I307" s="594">
        <v>4.6050000000000004</v>
      </c>
      <c r="J307" s="595">
        <v>0.15211408556417327</v>
      </c>
      <c r="K307" s="594">
        <v>3.8359999999999999</v>
      </c>
      <c r="L307" s="595">
        <v>-0.16699239956568956</v>
      </c>
      <c r="M307" s="594">
        <v>3.972</v>
      </c>
      <c r="N307" s="595">
        <v>3.5453597497393151E-2</v>
      </c>
      <c r="O307" s="594">
        <f>+[14]S2007!Q29</f>
        <v>5.3970000000000002</v>
      </c>
      <c r="P307" s="595">
        <f t="shared" si="18"/>
        <v>0.35876132930513605</v>
      </c>
      <c r="Q307" s="594">
        <f>+[15]S2008!Q29</f>
        <v>6.3179999999999996</v>
      </c>
      <c r="R307" s="595">
        <f t="shared" si="19"/>
        <v>0.17065036131183978</v>
      </c>
      <c r="S307" s="594">
        <v>4.8849999999999998</v>
      </c>
      <c r="T307" s="595">
        <v>-0.2268122823678379</v>
      </c>
      <c r="U307" s="594">
        <v>5.0229999999999997</v>
      </c>
      <c r="V307" s="595">
        <v>2.8249744114636623E-2</v>
      </c>
      <c r="W307" s="596">
        <v>152.42238143978165</v>
      </c>
      <c r="X307" s="596">
        <v>68.184919822586139</v>
      </c>
      <c r="Y307" s="596">
        <v>78.556806550665314</v>
      </c>
      <c r="Z307" s="596">
        <v>65.438416922552022</v>
      </c>
      <c r="AA307" s="596">
        <v>67.758444216990796</v>
      </c>
      <c r="AB307" s="594">
        <v>17.323</v>
      </c>
      <c r="AC307" s="595">
        <v>2.4487358152498508</v>
      </c>
      <c r="AD307" s="594">
        <v>17.992999999999999</v>
      </c>
      <c r="AE307" s="595">
        <v>3.867690353864793E-2</v>
      </c>
      <c r="AF307" s="596">
        <v>92.06755373592631</v>
      </c>
      <c r="AG307" s="596">
        <v>107.77891504605935</v>
      </c>
      <c r="AH307" s="596">
        <v>83.333333333333329</v>
      </c>
      <c r="AI307" s="596">
        <v>85.687478676219712</v>
      </c>
      <c r="AJ307" s="596">
        <v>295.51347662913679</v>
      </c>
      <c r="AK307" s="596">
        <v>306.94302285909248</v>
      </c>
    </row>
    <row r="308" spans="1:37" x14ac:dyDescent="0.25">
      <c r="A308" s="592" t="s">
        <v>72</v>
      </c>
      <c r="B308" s="593">
        <v>171.69403027470344</v>
      </c>
      <c r="C308" s="594">
        <v>180.03700000000001</v>
      </c>
      <c r="D308" s="595">
        <v>4.8592078081853861E-2</v>
      </c>
      <c r="E308" s="594">
        <v>154.714</v>
      </c>
      <c r="F308" s="595">
        <v>-0.14065442103567605</v>
      </c>
      <c r="G308" s="594">
        <v>175.47</v>
      </c>
      <c r="H308" s="595">
        <v>0.13415721912690512</v>
      </c>
      <c r="I308" s="594">
        <v>175.28899999999999</v>
      </c>
      <c r="J308" s="595">
        <v>-1.0315153587508498E-3</v>
      </c>
      <c r="K308" s="594">
        <v>208.113</v>
      </c>
      <c r="L308" s="595">
        <v>0.18725647359503456</v>
      </c>
      <c r="M308" s="594">
        <v>201.78299999999999</v>
      </c>
      <c r="N308" s="595">
        <v>-3.0416168139424316E-2</v>
      </c>
      <c r="O308" s="594">
        <f>+[14]S2007!Q30</f>
        <v>227.02099999999999</v>
      </c>
      <c r="P308" s="595">
        <f t="shared" si="18"/>
        <v>0.12507495676048033</v>
      </c>
      <c r="Q308" s="594">
        <f>+[15]S2008!Q30</f>
        <v>235.983</v>
      </c>
      <c r="R308" s="595">
        <f t="shared" si="19"/>
        <v>3.9476524198202009E-2</v>
      </c>
      <c r="S308" s="594">
        <v>235.86799999999999</v>
      </c>
      <c r="T308" s="595">
        <v>-4.8732323938592651E-4</v>
      </c>
      <c r="U308" s="594">
        <v>200.059</v>
      </c>
      <c r="V308" s="595">
        <v>-0.15181796598097241</v>
      </c>
      <c r="W308" s="596">
        <v>85.934557896432395</v>
      </c>
      <c r="X308" s="596">
        <v>97.463299210717793</v>
      </c>
      <c r="Y308" s="596">
        <v>97.362764320667409</v>
      </c>
      <c r="Z308" s="596">
        <v>115.59457222682003</v>
      </c>
      <c r="AA308" s="596">
        <v>112.07862828196426</v>
      </c>
      <c r="AB308" s="594">
        <v>190.34700000000001</v>
      </c>
      <c r="AC308" s="595">
        <v>-4.8545679024687663E-2</v>
      </c>
      <c r="AD308" s="594">
        <v>188.46700000000001</v>
      </c>
      <c r="AE308" s="595">
        <v>-9.8766988710092384E-3</v>
      </c>
      <c r="AF308" s="596">
        <v>126.09685786810488</v>
      </c>
      <c r="AG308" s="596">
        <v>131.07472352905236</v>
      </c>
      <c r="AH308" s="596">
        <v>131.01084777018056</v>
      </c>
      <c r="AI308" s="596">
        <v>111.12104734026894</v>
      </c>
      <c r="AJ308" s="596">
        <v>105.72660064320112</v>
      </c>
      <c r="AK308" s="596">
        <v>104.68237084599278</v>
      </c>
    </row>
    <row r="309" spans="1:37" x14ac:dyDescent="0.25">
      <c r="A309" s="592" t="s">
        <v>73</v>
      </c>
      <c r="B309" s="593">
        <v>736.53674332608568</v>
      </c>
      <c r="C309" s="594">
        <v>758.04</v>
      </c>
      <c r="D309" s="595">
        <v>2.9195090222938379E-2</v>
      </c>
      <c r="E309" s="594">
        <v>746.26900000000001</v>
      </c>
      <c r="F309" s="595">
        <v>-1.5528204316394859E-2</v>
      </c>
      <c r="G309" s="594">
        <v>812.81200000000001</v>
      </c>
      <c r="H309" s="595">
        <v>8.9167578982913678E-2</v>
      </c>
      <c r="I309" s="594">
        <v>969.33699999999999</v>
      </c>
      <c r="J309" s="595">
        <v>0.19257220611900411</v>
      </c>
      <c r="K309" s="594">
        <v>695.92399999999998</v>
      </c>
      <c r="L309" s="595">
        <v>-0.28206186290216922</v>
      </c>
      <c r="M309" s="594">
        <v>698.43100000000004</v>
      </c>
      <c r="N309" s="595">
        <v>3.6024048603009264E-3</v>
      </c>
      <c r="O309" s="594">
        <f>+[14]S2007!Q31</f>
        <v>677.16600000000005</v>
      </c>
      <c r="P309" s="595">
        <f t="shared" si="18"/>
        <v>-3.0446815791395264E-2</v>
      </c>
      <c r="Q309" s="594">
        <f>+[15]S2008!Q31</f>
        <v>641.029</v>
      </c>
      <c r="R309" s="595">
        <f t="shared" si="19"/>
        <v>-5.3365053768204627E-2</v>
      </c>
      <c r="S309" s="594">
        <v>642.053</v>
      </c>
      <c r="T309" s="595">
        <v>1.5974316294582631E-3</v>
      </c>
      <c r="U309" s="594">
        <v>687.34500000000003</v>
      </c>
      <c r="V309" s="595">
        <v>7.0542463005390563E-2</v>
      </c>
      <c r="W309" s="596">
        <v>98.447179568360511</v>
      </c>
      <c r="X309" s="596">
        <v>107.22547622816738</v>
      </c>
      <c r="Y309" s="596">
        <v>127.87412273758642</v>
      </c>
      <c r="Z309" s="596">
        <v>91.805709461242145</v>
      </c>
      <c r="AA309" s="596">
        <v>92.13643079520871</v>
      </c>
      <c r="AB309" s="594">
        <v>707.178</v>
      </c>
      <c r="AC309" s="595">
        <v>2.8854505379394581E-2</v>
      </c>
      <c r="AD309" s="594">
        <v>720.32500000000005</v>
      </c>
      <c r="AE309" s="595">
        <v>1.8590793265627674E-2</v>
      </c>
      <c r="AF309" s="596">
        <v>89.331169859110346</v>
      </c>
      <c r="AG309" s="596">
        <v>84.564007176402299</v>
      </c>
      <c r="AH309" s="596">
        <v>84.699092396179623</v>
      </c>
      <c r="AI309" s="596">
        <v>90.673974988127284</v>
      </c>
      <c r="AJ309" s="596">
        <v>93.290327687193297</v>
      </c>
      <c r="AK309" s="596">
        <v>95.024668882908571</v>
      </c>
    </row>
    <row r="310" spans="1:37" x14ac:dyDescent="0.25">
      <c r="A310" s="592" t="s">
        <v>74</v>
      </c>
      <c r="B310" s="593">
        <v>95.176809019403294</v>
      </c>
      <c r="C310" s="594">
        <v>106.85299999999999</v>
      </c>
      <c r="D310" s="595">
        <v>0.12267894985023427</v>
      </c>
      <c r="E310" s="594">
        <v>109.563</v>
      </c>
      <c r="F310" s="595">
        <v>2.5361945850841887E-2</v>
      </c>
      <c r="G310" s="594">
        <v>105.248</v>
      </c>
      <c r="H310" s="595">
        <v>-3.9383733559687099E-2</v>
      </c>
      <c r="I310" s="594">
        <v>128.99199999999999</v>
      </c>
      <c r="J310" s="595">
        <v>0.22560048647005154</v>
      </c>
      <c r="K310" s="594">
        <v>106.154</v>
      </c>
      <c r="L310" s="595">
        <v>-0.17704973951872982</v>
      </c>
      <c r="M310" s="594">
        <v>93.114999999999995</v>
      </c>
      <c r="N310" s="595">
        <v>-0.12283098140437479</v>
      </c>
      <c r="O310" s="594">
        <f>+[14]S2007!Q32</f>
        <v>95.805000000000007</v>
      </c>
      <c r="P310" s="595">
        <f t="shared" si="18"/>
        <v>2.8889008215647449E-2</v>
      </c>
      <c r="Q310" s="594">
        <f>+[15]S2008!Q32</f>
        <v>97.885999999999996</v>
      </c>
      <c r="R310" s="595">
        <f t="shared" si="19"/>
        <v>2.172120453003485E-2</v>
      </c>
      <c r="S310" s="594">
        <v>94.510999999999996</v>
      </c>
      <c r="T310" s="595">
        <v>-3.4478883599288968E-2</v>
      </c>
      <c r="U310" s="594">
        <v>92.694000000000003</v>
      </c>
      <c r="V310" s="595">
        <v>-1.9225275364772282E-2</v>
      </c>
      <c r="W310" s="596">
        <v>102.53619458508419</v>
      </c>
      <c r="X310" s="596">
        <v>98.497936417321</v>
      </c>
      <c r="Y310" s="596">
        <v>120.71911878936483</v>
      </c>
      <c r="Z310" s="596">
        <v>99.345830252777176</v>
      </c>
      <c r="AA310" s="596">
        <v>87.143084424396136</v>
      </c>
      <c r="AB310" s="594">
        <v>90.614000000000004</v>
      </c>
      <c r="AC310" s="595">
        <v>-2.2439424342460119E-2</v>
      </c>
      <c r="AD310" s="594">
        <v>92.858999999999995</v>
      </c>
      <c r="AE310" s="595">
        <v>2.477542101661984E-2</v>
      </c>
      <c r="AF310" s="596">
        <v>89.660561706269377</v>
      </c>
      <c r="AG310" s="596">
        <v>91.608097105369055</v>
      </c>
      <c r="AH310" s="596">
        <v>88.449552188520684</v>
      </c>
      <c r="AI310" s="596">
        <v>86.749085191805577</v>
      </c>
      <c r="AJ310" s="596">
        <v>84.802485657866427</v>
      </c>
      <c r="AK310" s="596">
        <v>86.903502943295933</v>
      </c>
    </row>
    <row r="311" spans="1:37" x14ac:dyDescent="0.25">
      <c r="A311" s="598"/>
      <c r="B311" s="598"/>
      <c r="C311" s="599"/>
      <c r="D311" s="600"/>
      <c r="E311" s="599"/>
      <c r="F311" s="600"/>
      <c r="G311" s="599"/>
      <c r="H311" s="600"/>
      <c r="I311" s="599"/>
      <c r="J311" s="600"/>
      <c r="K311" s="599"/>
      <c r="L311" s="600"/>
      <c r="M311" s="599"/>
      <c r="N311" s="600"/>
      <c r="O311" s="599"/>
      <c r="P311" s="600"/>
      <c r="Q311" s="599"/>
      <c r="R311" s="600"/>
      <c r="S311" s="599"/>
      <c r="T311" s="600"/>
      <c r="U311" s="599"/>
      <c r="V311" s="600"/>
      <c r="W311" s="601"/>
      <c r="X311" s="601"/>
      <c r="Y311" s="601"/>
      <c r="Z311" s="601"/>
      <c r="AA311" s="601"/>
      <c r="AB311" s="599"/>
      <c r="AC311" s="600"/>
      <c r="AD311" s="599"/>
      <c r="AE311" s="600"/>
      <c r="AF311" s="601"/>
      <c r="AG311" s="601"/>
      <c r="AH311" s="601"/>
      <c r="AI311" s="601"/>
      <c r="AJ311" s="596"/>
      <c r="AK311" s="596"/>
    </row>
    <row r="312" spans="1:37" x14ac:dyDescent="0.25">
      <c r="A312" s="602" t="s">
        <v>286</v>
      </c>
      <c r="B312" s="603">
        <f>SUM(B290:B310)</f>
        <v>8019.070149596906</v>
      </c>
      <c r="C312" s="604">
        <f>SUM(C290:C310)</f>
        <v>7997.3030000000008</v>
      </c>
      <c r="D312" s="605">
        <f>(+C312-B312)/B312</f>
        <v>-2.714423142688111E-3</v>
      </c>
      <c r="E312" s="604">
        <f>SUM(E290:E310)</f>
        <v>8150.8540000000021</v>
      </c>
      <c r="F312" s="605">
        <f>(+E312-C312)/C312</f>
        <v>1.9200347917291777E-2</v>
      </c>
      <c r="G312" s="604">
        <f>SUM(G290:G310)</f>
        <v>8363.7660000000014</v>
      </c>
      <c r="H312" s="605">
        <f>(+G312-E312)/E312</f>
        <v>2.61214346374011E-2</v>
      </c>
      <c r="I312" s="604">
        <f>SUM(I290:I310)</f>
        <v>9133.4629999999979</v>
      </c>
      <c r="J312" s="605">
        <f>(+I312-G312)/G312</f>
        <v>9.202756270321244E-2</v>
      </c>
      <c r="K312" s="604">
        <f>SUM(K290:K310)</f>
        <v>8146.9240000000009</v>
      </c>
      <c r="L312" s="605">
        <f>(+K312-I312)/I312</f>
        <v>-0.10801368549913623</v>
      </c>
      <c r="M312" s="604">
        <f>SUM(M290:M310)</f>
        <v>8486.8339999999989</v>
      </c>
      <c r="N312" s="605">
        <f>(+M312-K312)/K312</f>
        <v>4.1722495508734095E-2</v>
      </c>
      <c r="O312" s="604">
        <f>SUM(O290:O310)</f>
        <v>8706.0319999999974</v>
      </c>
      <c r="P312" s="605">
        <f>(+O312-M312)/M312</f>
        <v>2.5828006062095538E-2</v>
      </c>
      <c r="Q312" s="604">
        <f>SUM(Q290:Q310)</f>
        <v>8877.4840000000022</v>
      </c>
      <c r="R312" s="605">
        <f>(+Q312-O312)/O312</f>
        <v>1.9693472295990277E-2</v>
      </c>
      <c r="S312" s="604">
        <v>8826.8970000000027</v>
      </c>
      <c r="T312" s="605">
        <v>-5.698348766384656E-3</v>
      </c>
      <c r="U312" s="604">
        <v>8849.4599999999991</v>
      </c>
      <c r="V312" s="605">
        <v>2.556164414289241E-3</v>
      </c>
      <c r="W312" s="606">
        <v>101.92003479172918</v>
      </c>
      <c r="X312" s="606">
        <v>104.58233231878297</v>
      </c>
      <c r="Y312" s="606">
        <v>114.20678946389798</v>
      </c>
      <c r="Z312" s="606">
        <v>101.87089322487844</v>
      </c>
      <c r="AA312" s="606">
        <v>106.12120110992416</v>
      </c>
      <c r="AB312" s="604">
        <v>8640.7750000000015</v>
      </c>
      <c r="AC312" s="605">
        <v>-2.3581664869946607E-2</v>
      </c>
      <c r="AD312" s="604">
        <v>8658.5600000000031</v>
      </c>
      <c r="AE312" s="605">
        <v>2.0582644496589335E-3</v>
      </c>
      <c r="AF312" s="606">
        <v>108.86210013550814</v>
      </c>
      <c r="AG312" s="606">
        <v>111.00597288861009</v>
      </c>
      <c r="AH312" s="606">
        <v>110.37342213993895</v>
      </c>
      <c r="AI312" s="606">
        <v>110.65555475389638</v>
      </c>
      <c r="AJ312" s="606">
        <v>108.04611254569197</v>
      </c>
      <c r="AK312" s="606">
        <v>108.26850001806862</v>
      </c>
    </row>
    <row r="313" spans="1:37" x14ac:dyDescent="0.25">
      <c r="A313" s="613"/>
      <c r="B313" s="614"/>
      <c r="C313" s="614"/>
      <c r="D313" s="615"/>
      <c r="E313" s="614"/>
      <c r="F313" s="615"/>
      <c r="G313" s="614"/>
      <c r="H313" s="615"/>
      <c r="I313" s="614"/>
      <c r="J313" s="615"/>
      <c r="K313" s="614"/>
      <c r="L313" s="615"/>
      <c r="M313" s="614"/>
      <c r="N313" s="615"/>
      <c r="O313" s="614"/>
      <c r="P313" s="615"/>
      <c r="Q313" s="614"/>
      <c r="R313" s="615"/>
      <c r="S313" s="614"/>
      <c r="T313" s="615"/>
      <c r="U313" s="614"/>
      <c r="V313" s="615"/>
      <c r="W313" s="616"/>
      <c r="X313" s="616"/>
      <c r="Y313" s="616"/>
      <c r="Z313" s="616"/>
      <c r="AA313" s="616"/>
      <c r="AB313" s="614"/>
      <c r="AC313" s="616"/>
      <c r="AD313" s="616"/>
      <c r="AE313" s="616"/>
      <c r="AF313" s="616"/>
      <c r="AG313" s="616"/>
      <c r="AH313" s="616"/>
      <c r="AI313" s="616"/>
      <c r="AJ313" s="616"/>
    </row>
    <row r="314" spans="1:37" x14ac:dyDescent="0.25">
      <c r="A314" s="613"/>
      <c r="B314" s="614"/>
      <c r="C314" s="614"/>
      <c r="D314" s="615"/>
      <c r="E314" s="614"/>
      <c r="F314" s="615"/>
      <c r="G314" s="614"/>
      <c r="H314" s="615"/>
      <c r="I314" s="614"/>
      <c r="J314" s="615"/>
      <c r="K314" s="614"/>
      <c r="L314" s="615"/>
      <c r="M314" s="614"/>
      <c r="N314" s="615"/>
      <c r="O314" s="614"/>
      <c r="P314" s="615"/>
      <c r="Q314" s="614"/>
      <c r="R314" s="615"/>
      <c r="S314" s="614"/>
      <c r="T314" s="615"/>
      <c r="U314" s="614"/>
      <c r="V314" s="615"/>
      <c r="W314" s="616"/>
      <c r="X314" s="616"/>
      <c r="Y314" s="616"/>
      <c r="Z314" s="616"/>
      <c r="AA314" s="616"/>
      <c r="AB314" s="614"/>
      <c r="AC314" s="616"/>
      <c r="AD314" s="616"/>
      <c r="AE314" s="616"/>
      <c r="AF314" s="616"/>
      <c r="AG314" s="616"/>
      <c r="AH314" s="616"/>
      <c r="AI314" s="616"/>
      <c r="AJ314" s="616"/>
    </row>
    <row r="315" spans="1:37" x14ac:dyDescent="0.25">
      <c r="A315" s="429"/>
      <c r="B315" s="429"/>
      <c r="C315" s="429"/>
      <c r="D315" s="429"/>
      <c r="E315" s="429"/>
      <c r="F315" s="429"/>
      <c r="G315" s="429"/>
      <c r="H315" s="575"/>
      <c r="I315" s="429"/>
      <c r="J315" s="429"/>
      <c r="K315" s="429"/>
      <c r="L315" s="429"/>
      <c r="M315" s="429"/>
      <c r="N315" s="429"/>
      <c r="O315" s="429"/>
      <c r="P315" s="429"/>
      <c r="Q315" s="429"/>
      <c r="R315" s="429"/>
      <c r="S315" s="429"/>
      <c r="T315" s="429"/>
      <c r="U315" s="429"/>
      <c r="V315" s="429"/>
      <c r="W315" s="429"/>
      <c r="X315" s="429"/>
      <c r="Y315" s="429"/>
      <c r="Z315" s="429"/>
      <c r="AA315" s="429"/>
      <c r="AB315" s="429"/>
      <c r="AC315" s="429"/>
      <c r="AD315" s="429"/>
      <c r="AE315" s="429"/>
      <c r="AF315" s="429"/>
      <c r="AG315" s="429"/>
      <c r="AH315" s="429"/>
      <c r="AI315" s="429"/>
      <c r="AJ315" s="429"/>
    </row>
    <row r="316" spans="1:37" ht="30.75" x14ac:dyDescent="0.45">
      <c r="A316" s="429"/>
      <c r="B316" s="429"/>
      <c r="C316" s="429"/>
      <c r="D316" s="429"/>
      <c r="E316" s="429"/>
      <c r="F316" s="429"/>
      <c r="G316" s="429"/>
      <c r="H316" s="574"/>
      <c r="I316" s="429"/>
      <c r="J316" s="429"/>
      <c r="K316" s="429"/>
      <c r="L316" s="429"/>
      <c r="M316" s="429"/>
      <c r="N316" s="429"/>
      <c r="O316" s="429"/>
      <c r="P316" s="429"/>
      <c r="Q316" s="429"/>
      <c r="R316" s="429"/>
      <c r="S316" s="574"/>
      <c r="T316" s="429"/>
      <c r="U316" s="574" t="s">
        <v>296</v>
      </c>
      <c r="V316" s="429"/>
      <c r="W316" s="429"/>
      <c r="X316" s="429"/>
      <c r="Y316" s="429"/>
      <c r="Z316" s="429"/>
      <c r="AA316" s="429"/>
      <c r="AB316" s="429"/>
      <c r="AC316" s="429"/>
      <c r="AD316" s="429"/>
      <c r="AE316" s="429"/>
      <c r="AF316" s="429"/>
      <c r="AG316" s="429"/>
      <c r="AH316" s="429"/>
      <c r="AI316" s="429"/>
      <c r="AJ316" s="429"/>
    </row>
    <row r="317" spans="1:37" x14ac:dyDescent="0.25">
      <c r="A317" s="429"/>
      <c r="B317" s="429"/>
      <c r="C317" s="429"/>
      <c r="D317" s="429"/>
      <c r="E317" s="429"/>
      <c r="F317" s="429"/>
      <c r="G317" s="429"/>
      <c r="H317" s="576"/>
      <c r="I317" s="429"/>
      <c r="J317" s="429"/>
      <c r="K317" s="429"/>
      <c r="L317" s="429"/>
      <c r="M317" s="429"/>
      <c r="N317" s="429"/>
      <c r="O317" s="429"/>
      <c r="P317" s="429"/>
      <c r="Q317" s="429"/>
      <c r="R317" s="429"/>
      <c r="S317" s="429"/>
      <c r="T317" s="429"/>
      <c r="U317" s="429"/>
      <c r="V317" s="429"/>
      <c r="W317" s="577"/>
      <c r="X317" s="577"/>
      <c r="Y317" s="577"/>
      <c r="Z317" s="429"/>
      <c r="AA317" s="429"/>
      <c r="AB317" s="429"/>
      <c r="AC317" s="429"/>
      <c r="AD317" s="429"/>
      <c r="AE317" s="429"/>
      <c r="AF317" s="429"/>
      <c r="AG317" s="429"/>
      <c r="AH317" s="429"/>
      <c r="AI317" s="429"/>
      <c r="AJ317" s="429"/>
    </row>
    <row r="318" spans="1:37" x14ac:dyDescent="0.25">
      <c r="A318" s="429"/>
      <c r="B318" s="429"/>
      <c r="C318" s="429"/>
      <c r="D318" s="429"/>
      <c r="E318" s="576"/>
      <c r="F318" s="576"/>
      <c r="G318" s="429"/>
      <c r="H318" s="429"/>
      <c r="I318" s="429"/>
      <c r="J318" s="429"/>
      <c r="K318" s="429"/>
      <c r="L318" s="429"/>
      <c r="M318" s="429"/>
      <c r="N318" s="429"/>
      <c r="O318" s="429"/>
      <c r="P318" s="429"/>
      <c r="Q318" s="429"/>
      <c r="R318" s="429"/>
      <c r="S318" s="429"/>
      <c r="T318" s="429"/>
      <c r="U318" s="429"/>
      <c r="V318" s="429"/>
      <c r="W318" s="608" t="s">
        <v>283</v>
      </c>
      <c r="X318" s="581"/>
      <c r="Y318" s="581"/>
      <c r="Z318" s="581"/>
      <c r="AA318" s="581"/>
      <c r="AB318" s="580"/>
      <c r="AC318" s="580"/>
      <c r="AD318" s="580"/>
      <c r="AE318" s="580"/>
      <c r="AF318" s="581"/>
      <c r="AG318" s="581"/>
      <c r="AH318" s="813" t="s">
        <v>283</v>
      </c>
      <c r="AI318" s="813"/>
      <c r="AJ318" s="813"/>
      <c r="AK318" s="813"/>
    </row>
    <row r="319" spans="1:37" x14ac:dyDescent="0.25">
      <c r="A319" s="582"/>
      <c r="B319" s="583">
        <v>2000</v>
      </c>
      <c r="C319" s="808">
        <v>2001</v>
      </c>
      <c r="D319" s="809"/>
      <c r="E319" s="610">
        <v>2002</v>
      </c>
      <c r="F319" s="611"/>
      <c r="G319" s="610">
        <v>2003</v>
      </c>
      <c r="H319" s="611"/>
      <c r="I319" s="610">
        <v>2004</v>
      </c>
      <c r="J319" s="611"/>
      <c r="K319" s="808">
        <v>2005</v>
      </c>
      <c r="L319" s="809"/>
      <c r="M319" s="808">
        <v>2006</v>
      </c>
      <c r="N319" s="809"/>
      <c r="O319" s="808">
        <v>2007</v>
      </c>
      <c r="P319" s="809"/>
      <c r="Q319" s="808">
        <v>2008</v>
      </c>
      <c r="R319" s="809"/>
      <c r="S319" s="808">
        <f>+S286</f>
        <v>2009</v>
      </c>
      <c r="T319" s="809"/>
      <c r="U319" s="808">
        <f>+U286</f>
        <v>2010</v>
      </c>
      <c r="V319" s="809"/>
      <c r="W319" s="584" t="s">
        <v>4</v>
      </c>
      <c r="X319" s="584" t="s">
        <v>5</v>
      </c>
      <c r="Y319" s="584" t="s">
        <v>6</v>
      </c>
      <c r="Z319" s="584" t="s">
        <v>7</v>
      </c>
      <c r="AA319" s="584" t="s">
        <v>8</v>
      </c>
      <c r="AB319" s="808">
        <f>+AB286</f>
        <v>2011</v>
      </c>
      <c r="AC319" s="809"/>
      <c r="AD319" s="808">
        <v>2012</v>
      </c>
      <c r="AE319" s="809"/>
      <c r="AF319" s="584" t="s">
        <v>9</v>
      </c>
      <c r="AG319" s="584" t="s">
        <v>10</v>
      </c>
      <c r="AH319" s="584" t="s">
        <v>11</v>
      </c>
      <c r="AI319" s="584" t="s">
        <v>12</v>
      </c>
      <c r="AJ319" s="584" t="s">
        <v>13</v>
      </c>
      <c r="AK319" s="584" t="s">
        <v>14</v>
      </c>
    </row>
    <row r="320" spans="1:37" x14ac:dyDescent="0.25">
      <c r="A320" s="585"/>
      <c r="B320" s="582"/>
      <c r="C320" s="586"/>
      <c r="D320" s="587" t="s">
        <v>284</v>
      </c>
      <c r="E320" s="586"/>
      <c r="F320" s="587" t="s">
        <v>284</v>
      </c>
      <c r="G320" s="586"/>
      <c r="H320" s="587" t="s">
        <v>284</v>
      </c>
      <c r="I320" s="586"/>
      <c r="J320" s="587" t="s">
        <v>284</v>
      </c>
      <c r="K320" s="586"/>
      <c r="L320" s="587" t="s">
        <v>284</v>
      </c>
      <c r="M320" s="586"/>
      <c r="N320" s="587" t="s">
        <v>284</v>
      </c>
      <c r="O320" s="586"/>
      <c r="P320" s="587" t="s">
        <v>284</v>
      </c>
      <c r="Q320" s="586"/>
      <c r="R320" s="587" t="s">
        <v>284</v>
      </c>
      <c r="S320" s="586"/>
      <c r="T320" s="587" t="s">
        <v>284</v>
      </c>
      <c r="U320" s="586"/>
      <c r="V320" s="587" t="s">
        <v>284</v>
      </c>
      <c r="W320" s="588"/>
      <c r="X320" s="588"/>
      <c r="Y320" s="588"/>
      <c r="Z320" s="588"/>
      <c r="AA320" s="588"/>
      <c r="AB320" s="586"/>
      <c r="AC320" s="587" t="s">
        <v>284</v>
      </c>
      <c r="AD320" s="586"/>
      <c r="AE320" s="587" t="s">
        <v>284</v>
      </c>
      <c r="AF320" s="588"/>
      <c r="AG320" s="588"/>
      <c r="AH320" s="588"/>
      <c r="AI320" s="588"/>
      <c r="AJ320" s="588"/>
      <c r="AK320" s="588"/>
    </row>
    <row r="321" spans="1:37" x14ac:dyDescent="0.25">
      <c r="A321" s="585"/>
      <c r="B321" s="589"/>
      <c r="C321" s="590"/>
      <c r="D321" s="591" t="s">
        <v>17</v>
      </c>
      <c r="E321" s="590"/>
      <c r="F321" s="591" t="s">
        <v>17</v>
      </c>
      <c r="G321" s="590"/>
      <c r="H321" s="591" t="s">
        <v>17</v>
      </c>
      <c r="I321" s="590"/>
      <c r="J321" s="591" t="s">
        <v>17</v>
      </c>
      <c r="K321" s="590"/>
      <c r="L321" s="591" t="s">
        <v>17</v>
      </c>
      <c r="M321" s="590"/>
      <c r="N321" s="591" t="s">
        <v>17</v>
      </c>
      <c r="O321" s="590"/>
      <c r="P321" s="591" t="s">
        <v>17</v>
      </c>
      <c r="Q321" s="590"/>
      <c r="R321" s="591" t="s">
        <v>17</v>
      </c>
      <c r="S321" s="590"/>
      <c r="T321" s="591" t="s">
        <v>17</v>
      </c>
      <c r="U321" s="590"/>
      <c r="V321" s="591" t="s">
        <v>17</v>
      </c>
      <c r="W321" s="588"/>
      <c r="X321" s="588"/>
      <c r="Y321" s="588"/>
      <c r="Z321" s="588"/>
      <c r="AA321" s="588"/>
      <c r="AB321" s="590"/>
      <c r="AC321" s="591" t="s">
        <v>17</v>
      </c>
      <c r="AD321" s="590"/>
      <c r="AE321" s="591" t="s">
        <v>17</v>
      </c>
      <c r="AF321" s="588"/>
      <c r="AG321" s="588"/>
      <c r="AH321" s="588"/>
      <c r="AI321" s="588"/>
      <c r="AJ321" s="588"/>
      <c r="AK321" s="588"/>
    </row>
    <row r="322" spans="1:37" x14ac:dyDescent="0.25">
      <c r="A322" s="585"/>
      <c r="B322" s="589"/>
      <c r="C322" s="590"/>
      <c r="D322" s="591" t="s">
        <v>285</v>
      </c>
      <c r="E322" s="590"/>
      <c r="F322" s="591" t="s">
        <v>285</v>
      </c>
      <c r="G322" s="590"/>
      <c r="H322" s="591" t="s">
        <v>285</v>
      </c>
      <c r="I322" s="590"/>
      <c r="J322" s="591" t="s">
        <v>285</v>
      </c>
      <c r="K322" s="590"/>
      <c r="L322" s="591" t="s">
        <v>285</v>
      </c>
      <c r="M322" s="590"/>
      <c r="N322" s="591" t="s">
        <v>285</v>
      </c>
      <c r="O322" s="590"/>
      <c r="P322" s="591" t="s">
        <v>285</v>
      </c>
      <c r="Q322" s="590"/>
      <c r="R322" s="591" t="s">
        <v>285</v>
      </c>
      <c r="S322" s="590"/>
      <c r="T322" s="591" t="s">
        <v>285</v>
      </c>
      <c r="U322" s="590"/>
      <c r="V322" s="591" t="s">
        <v>285</v>
      </c>
      <c r="W322" s="588"/>
      <c r="X322" s="588"/>
      <c r="Y322" s="588"/>
      <c r="Z322" s="588"/>
      <c r="AA322" s="588"/>
      <c r="AB322" s="590"/>
      <c r="AC322" s="591" t="s">
        <v>285</v>
      </c>
      <c r="AD322" s="590"/>
      <c r="AE322" s="591" t="s">
        <v>285</v>
      </c>
      <c r="AF322" s="588"/>
      <c r="AG322" s="588"/>
      <c r="AH322" s="588"/>
      <c r="AI322" s="588"/>
      <c r="AJ322" s="588"/>
      <c r="AK322" s="588"/>
    </row>
    <row r="323" spans="1:37" x14ac:dyDescent="0.25">
      <c r="A323" s="592" t="s">
        <v>54</v>
      </c>
      <c r="B323" s="593">
        <v>5571.8737572755863</v>
      </c>
      <c r="C323" s="594">
        <f>+'SA16 TEMPLATE'!C12+'SA16 TEMPLATE'!C42+'SA16 TEMPLATE'!C73+'SA16 TEMPLATE'!C104+'SA16 TEMPLATE'!C135+'SA16 TEMPLATE'!C166+'SA16 TEMPLATE'!C197+'SA16 TEMPLATE'!C228+'SA16 TEMPLATE'!C259+'SA16 TEMPLATE'!C290</f>
        <v>5969.9529999999986</v>
      </c>
      <c r="D323" s="595">
        <f t="shared" ref="D323:D343" si="20">(+C323-B323)/B323</f>
        <v>7.1444411712417624E-2</v>
      </c>
      <c r="E323" s="594">
        <f>+'SA16 TEMPLATE'!E12+'SA16 TEMPLATE'!E42+'SA16 TEMPLATE'!E73+'SA16 TEMPLATE'!E104+'SA16 TEMPLATE'!E135+'SA16 TEMPLATE'!E166+'SA16 TEMPLATE'!E197+'SA16 TEMPLATE'!E228+'SA16 TEMPLATE'!E259+'SA16 TEMPLATE'!E290</f>
        <v>6031.6889999999985</v>
      </c>
      <c r="F323" s="595">
        <f t="shared" ref="F323:F343" si="21">(+E323-C323)/C323</f>
        <v>1.0341119938465159E-2</v>
      </c>
      <c r="G323" s="594">
        <f>+'SA16 TEMPLATE'!G12+'SA16 TEMPLATE'!G42+'SA16 TEMPLATE'!G73+'SA16 TEMPLATE'!G104+'SA16 TEMPLATE'!G135+'SA16 TEMPLATE'!G166+'SA16 TEMPLATE'!G197+'SA16 TEMPLATE'!G228+'SA16 TEMPLATE'!G259+'SA16 TEMPLATE'!G290</f>
        <v>6342.8010000000004</v>
      </c>
      <c r="H323" s="595">
        <f t="shared" ref="H323:H343" si="22">(+G323-E323)/E323</f>
        <v>5.1579582435367935E-2</v>
      </c>
      <c r="I323" s="594">
        <f>+'SA16 TEMPLATE'!I12+'SA16 TEMPLATE'!I42+'SA16 TEMPLATE'!I73+'SA16 TEMPLATE'!I104+'SA16 TEMPLATE'!I135+'SA16 TEMPLATE'!I166+'SA16 TEMPLATE'!I197+'SA16 TEMPLATE'!I228+'SA16 TEMPLATE'!I259+'SA16 TEMPLATE'!I290</f>
        <v>7358.0749999999989</v>
      </c>
      <c r="J323" s="595">
        <f t="shared" ref="J323:J343" si="23">(+I323-G323)/G323</f>
        <v>0.16006713753119456</v>
      </c>
      <c r="K323" s="594">
        <f>+'SA16 TEMPLATE'!K12+'SA16 TEMPLATE'!K42+'SA16 TEMPLATE'!K73+'SA16 TEMPLATE'!K104+'SA16 TEMPLATE'!K135+'SA16 TEMPLATE'!K166+'SA16 TEMPLATE'!K197+'SA16 TEMPLATE'!K228+'SA16 TEMPLATE'!K259+'SA16 TEMPLATE'!K290</f>
        <v>7529.8970000000008</v>
      </c>
      <c r="L323" s="595">
        <f t="shared" ref="L323:L343" si="24">(+K323-I323)/I323</f>
        <v>2.3351487991084892E-2</v>
      </c>
      <c r="M323" s="594">
        <f>+'SA16 TEMPLATE'!M12+'SA16 TEMPLATE'!M42+'SA16 TEMPLATE'!M73+'SA16 TEMPLATE'!M104+'SA16 TEMPLATE'!M135+'SA16 TEMPLATE'!M166+'SA16 TEMPLATE'!M197+'SA16 TEMPLATE'!M228+'SA16 TEMPLATE'!M259+'SA16 TEMPLATE'!M290</f>
        <v>7641.9119999999994</v>
      </c>
      <c r="N323" s="595">
        <f t="shared" ref="N323:N343" si="25">(+M323-K323)/K323</f>
        <v>1.4876033496872334E-2</v>
      </c>
      <c r="O323" s="594">
        <f>+'SA16 TEMPLATE'!O12+'SA16 TEMPLATE'!O42+'SA16 TEMPLATE'!O73+'SA16 TEMPLATE'!O104+'SA16 TEMPLATE'!O135+'SA16 TEMPLATE'!O166+'SA16 TEMPLATE'!O197+'SA16 TEMPLATE'!O228+'SA16 TEMPLATE'!O259+'SA16 TEMPLATE'!O290</f>
        <v>7900.0500000000011</v>
      </c>
      <c r="P323" s="595">
        <f t="shared" ref="P323:P343" si="26">(+O323-M323)/M323</f>
        <v>3.3779242681674662E-2</v>
      </c>
      <c r="Q323" s="594">
        <f>+'SA16 TEMPLATE'!Q12+'SA16 TEMPLATE'!Q42+'SA16 TEMPLATE'!Q73+'SA16 TEMPLATE'!Q104+'SA16 TEMPLATE'!Q135+'SA16 TEMPLATE'!Q166+'SA16 TEMPLATE'!Q197+'SA16 TEMPLATE'!Q228+'SA16 TEMPLATE'!Q259+'SA16 TEMPLATE'!Q290</f>
        <v>8271.0040000000008</v>
      </c>
      <c r="R323" s="595">
        <f t="shared" ref="R323:R343" si="27">(+Q323-O323)/O323</f>
        <v>4.6955905342371207E-2</v>
      </c>
      <c r="S323" s="594">
        <v>8544.4219999999987</v>
      </c>
      <c r="T323" s="595">
        <v>3.3057413586064982E-2</v>
      </c>
      <c r="U323" s="594">
        <v>8689.2340000000022</v>
      </c>
      <c r="V323" s="595">
        <v>1.6948132945681236E-2</v>
      </c>
      <c r="W323" s="596">
        <v>101.03411199384652</v>
      </c>
      <c r="X323" s="596">
        <v>106.24540930221733</v>
      </c>
      <c r="Y323" s="596">
        <v>123.25180784505339</v>
      </c>
      <c r="Z323" s="596">
        <v>126.12992095582666</v>
      </c>
      <c r="AA323" s="596">
        <v>128.0062338849234</v>
      </c>
      <c r="AB323" s="594">
        <v>8584.5149999999994</v>
      </c>
      <c r="AC323" s="595">
        <v>-1.2051580150793816E-2</v>
      </c>
      <c r="AD323" s="594">
        <v>8477.2759999999998</v>
      </c>
      <c r="AE323" s="595">
        <v>-1.2492144285378917E-2</v>
      </c>
      <c r="AF323" s="596">
        <v>132.33018752408944</v>
      </c>
      <c r="AG323" s="596">
        <v>138.54387128340881</v>
      </c>
      <c r="AH323" s="596">
        <v>143.123773336239</v>
      </c>
      <c r="AI323" s="596">
        <v>145.54945407442912</v>
      </c>
      <c r="AJ323" s="596">
        <v>143.79535316274686</v>
      </c>
      <c r="AK323" s="596">
        <v>141.99904086347081</v>
      </c>
    </row>
    <row r="324" spans="1:37" x14ac:dyDescent="0.25">
      <c r="A324" s="592" t="s">
        <v>55</v>
      </c>
      <c r="B324" s="593">
        <v>167.4812913488305</v>
      </c>
      <c r="C324" s="594">
        <f>+'SA16 TEMPLATE'!C13+'SA16 TEMPLATE'!C43+'SA16 TEMPLATE'!C74+'SA16 TEMPLATE'!C105+'SA16 TEMPLATE'!C136+'SA16 TEMPLATE'!C167+'SA16 TEMPLATE'!C198+'SA16 TEMPLATE'!C229+'SA16 TEMPLATE'!C260+'SA16 TEMPLATE'!C291</f>
        <v>181.51900000000001</v>
      </c>
      <c r="D324" s="595">
        <f t="shared" si="20"/>
        <v>8.3816577589742439E-2</v>
      </c>
      <c r="E324" s="594">
        <f>+'SA16 TEMPLATE'!E13+'SA16 TEMPLATE'!E43+'SA16 TEMPLATE'!E74+'SA16 TEMPLATE'!E105+'SA16 TEMPLATE'!E136+'SA16 TEMPLATE'!E167+'SA16 TEMPLATE'!E198+'SA16 TEMPLATE'!E229+'SA16 TEMPLATE'!E260+'SA16 TEMPLATE'!E291</f>
        <v>193.464</v>
      </c>
      <c r="F324" s="595">
        <f t="shared" si="21"/>
        <v>6.5805783416612001E-2</v>
      </c>
      <c r="G324" s="594">
        <f>+'SA16 TEMPLATE'!G13+'SA16 TEMPLATE'!G43+'SA16 TEMPLATE'!G74+'SA16 TEMPLATE'!G105+'SA16 TEMPLATE'!G136+'SA16 TEMPLATE'!G167+'SA16 TEMPLATE'!G198+'SA16 TEMPLATE'!G229+'SA16 TEMPLATE'!G260+'SA16 TEMPLATE'!G291</f>
        <v>200.887</v>
      </c>
      <c r="H324" s="595">
        <f t="shared" si="22"/>
        <v>3.8368895505106901E-2</v>
      </c>
      <c r="I324" s="594">
        <f>+'SA16 TEMPLATE'!I13+'SA16 TEMPLATE'!I43+'SA16 TEMPLATE'!I74+'SA16 TEMPLATE'!I105+'SA16 TEMPLATE'!I136+'SA16 TEMPLATE'!I167+'SA16 TEMPLATE'!I198+'SA16 TEMPLATE'!I229+'SA16 TEMPLATE'!I260+'SA16 TEMPLATE'!I291</f>
        <v>211.98999999999995</v>
      </c>
      <c r="J324" s="595">
        <f t="shared" si="23"/>
        <v>5.5269878090667648E-2</v>
      </c>
      <c r="K324" s="594">
        <f>+'SA16 TEMPLATE'!K13+'SA16 TEMPLATE'!K43+'SA16 TEMPLATE'!K74+'SA16 TEMPLATE'!K105+'SA16 TEMPLATE'!K136+'SA16 TEMPLATE'!K167+'SA16 TEMPLATE'!K198+'SA16 TEMPLATE'!K229+'SA16 TEMPLATE'!K260+'SA16 TEMPLATE'!K291</f>
        <v>228.07800000000003</v>
      </c>
      <c r="L324" s="595">
        <f t="shared" si="24"/>
        <v>7.5890372187367716E-2</v>
      </c>
      <c r="M324" s="594">
        <f>+'SA16 TEMPLATE'!M13+'SA16 TEMPLATE'!M43+'SA16 TEMPLATE'!M74+'SA16 TEMPLATE'!M105+'SA16 TEMPLATE'!M136+'SA16 TEMPLATE'!M167+'SA16 TEMPLATE'!M198+'SA16 TEMPLATE'!M229+'SA16 TEMPLATE'!M260+'SA16 TEMPLATE'!M291</f>
        <v>249.15699999999998</v>
      </c>
      <c r="N324" s="595">
        <f t="shared" si="25"/>
        <v>9.242013697068524E-2</v>
      </c>
      <c r="O324" s="594">
        <f>+'SA16 TEMPLATE'!O13+'SA16 TEMPLATE'!O43+'SA16 TEMPLATE'!O74+'SA16 TEMPLATE'!O105+'SA16 TEMPLATE'!O136+'SA16 TEMPLATE'!O167+'SA16 TEMPLATE'!O198+'SA16 TEMPLATE'!O229+'SA16 TEMPLATE'!O260+'SA16 TEMPLATE'!O291</f>
        <v>251.83399999999995</v>
      </c>
      <c r="P324" s="595">
        <f t="shared" si="26"/>
        <v>1.0744229542015534E-2</v>
      </c>
      <c r="Q324" s="594">
        <f>+'SA16 TEMPLATE'!Q13+'SA16 TEMPLATE'!Q43+'SA16 TEMPLATE'!Q74+'SA16 TEMPLATE'!Q105+'SA16 TEMPLATE'!Q136+'SA16 TEMPLATE'!Q167+'SA16 TEMPLATE'!Q198+'SA16 TEMPLATE'!Q229+'SA16 TEMPLATE'!Q260+'SA16 TEMPLATE'!Q291</f>
        <v>264.56399999999996</v>
      </c>
      <c r="R324" s="595">
        <f t="shared" si="27"/>
        <v>5.0549171279493717E-2</v>
      </c>
      <c r="S324" s="594">
        <v>268.27200000000005</v>
      </c>
      <c r="T324" s="595">
        <v>1.4015512314600943E-2</v>
      </c>
      <c r="U324" s="594">
        <v>282.90199999999999</v>
      </c>
      <c r="V324" s="595">
        <v>5.4534204091369713E-2</v>
      </c>
      <c r="W324" s="596">
        <v>106.58057834166119</v>
      </c>
      <c r="X324" s="596">
        <v>110.66995741492626</v>
      </c>
      <c r="Y324" s="596">
        <v>116.78667246954862</v>
      </c>
      <c r="Z324" s="596">
        <v>125.64965650978687</v>
      </c>
      <c r="AA324" s="596">
        <v>137.26221497474091</v>
      </c>
      <c r="AB324" s="594">
        <v>282.61200000000002</v>
      </c>
      <c r="AC324" s="595">
        <v>-1.0250899604808861E-3</v>
      </c>
      <c r="AD324" s="594">
        <v>283.113</v>
      </c>
      <c r="AE324" s="595">
        <v>1.772748503248186E-3</v>
      </c>
      <c r="AF324" s="596">
        <v>138.73699171987502</v>
      </c>
      <c r="AG324" s="596">
        <v>145.7500316771247</v>
      </c>
      <c r="AH324" s="596">
        <v>147.79279304094891</v>
      </c>
      <c r="AI324" s="596">
        <v>155.85255537987757</v>
      </c>
      <c r="AJ324" s="596">
        <v>155.69279249004239</v>
      </c>
      <c r="AK324" s="596">
        <v>155.96879665489564</v>
      </c>
    </row>
    <row r="325" spans="1:37" x14ac:dyDescent="0.25">
      <c r="A325" s="592" t="s">
        <v>56</v>
      </c>
      <c r="B325" s="593">
        <v>10746.160917640618</v>
      </c>
      <c r="C325" s="594">
        <f>+'SA16 TEMPLATE'!C14+'SA16 TEMPLATE'!C44+'SA16 TEMPLATE'!C75+'SA16 TEMPLATE'!C106+'SA16 TEMPLATE'!C137+'SA16 TEMPLATE'!C168+'SA16 TEMPLATE'!C199+'SA16 TEMPLATE'!C230+'SA16 TEMPLATE'!C261+'SA16 TEMPLATE'!C292</f>
        <v>12105.201999999999</v>
      </c>
      <c r="D325" s="595">
        <f t="shared" si="20"/>
        <v>0.12646759087037443</v>
      </c>
      <c r="E325" s="594">
        <f>+'SA16 TEMPLATE'!E14+'SA16 TEMPLATE'!E44+'SA16 TEMPLATE'!E75+'SA16 TEMPLATE'!E106+'SA16 TEMPLATE'!E137+'SA16 TEMPLATE'!E168+'SA16 TEMPLATE'!E199+'SA16 TEMPLATE'!E230+'SA16 TEMPLATE'!E261+'SA16 TEMPLATE'!E292</f>
        <v>12929.06</v>
      </c>
      <c r="F325" s="595">
        <f t="shared" si="21"/>
        <v>6.8058178624363336E-2</v>
      </c>
      <c r="G325" s="594">
        <f>+'SA16 TEMPLATE'!G14+'SA16 TEMPLATE'!G44+'SA16 TEMPLATE'!G75+'SA16 TEMPLATE'!G106+'SA16 TEMPLATE'!G137+'SA16 TEMPLATE'!G168+'SA16 TEMPLATE'!G199+'SA16 TEMPLATE'!G230+'SA16 TEMPLATE'!G261+'SA16 TEMPLATE'!G292</f>
        <v>13030.196</v>
      </c>
      <c r="H325" s="595">
        <f t="shared" si="22"/>
        <v>7.822378425036346E-3</v>
      </c>
      <c r="I325" s="594">
        <f>+'SA16 TEMPLATE'!I14+'SA16 TEMPLATE'!I44+'SA16 TEMPLATE'!I75+'SA16 TEMPLATE'!I106+'SA16 TEMPLATE'!I137+'SA16 TEMPLATE'!I168+'SA16 TEMPLATE'!I199+'SA16 TEMPLATE'!I230+'SA16 TEMPLATE'!I261+'SA16 TEMPLATE'!I292</f>
        <v>13624.384000000002</v>
      </c>
      <c r="J325" s="595">
        <f t="shared" si="23"/>
        <v>4.5600848981857366E-2</v>
      </c>
      <c r="K325" s="594">
        <f>+'SA16 TEMPLATE'!K14+'SA16 TEMPLATE'!K44+'SA16 TEMPLATE'!K75+'SA16 TEMPLATE'!K106+'SA16 TEMPLATE'!K137+'SA16 TEMPLATE'!K168+'SA16 TEMPLATE'!K199+'SA16 TEMPLATE'!K230+'SA16 TEMPLATE'!K261+'SA16 TEMPLATE'!K292</f>
        <v>15077.323999999999</v>
      </c>
      <c r="L325" s="595">
        <f t="shared" si="24"/>
        <v>0.10664261958558982</v>
      </c>
      <c r="M325" s="594">
        <f>+'SA16 TEMPLATE'!M14+'SA16 TEMPLATE'!M44+'SA16 TEMPLATE'!M75+'SA16 TEMPLATE'!M106+'SA16 TEMPLATE'!M137+'SA16 TEMPLATE'!M168+'SA16 TEMPLATE'!M199+'SA16 TEMPLATE'!M230+'SA16 TEMPLATE'!M261+'SA16 TEMPLATE'!M292</f>
        <v>15597.889000000003</v>
      </c>
      <c r="N325" s="595">
        <f t="shared" si="25"/>
        <v>3.4526352289040427E-2</v>
      </c>
      <c r="O325" s="594">
        <f>+'SA16 TEMPLATE'!O14+'SA16 TEMPLATE'!O44+'SA16 TEMPLATE'!O75+'SA16 TEMPLATE'!O106+'SA16 TEMPLATE'!O137+'SA16 TEMPLATE'!O168+'SA16 TEMPLATE'!O199+'SA16 TEMPLATE'!O230+'SA16 TEMPLATE'!O261+'SA16 TEMPLATE'!O292</f>
        <v>16429.765999999996</v>
      </c>
      <c r="P325" s="595">
        <f t="shared" si="26"/>
        <v>5.3332665721623804E-2</v>
      </c>
      <c r="Q325" s="594">
        <f>+'SA16 TEMPLATE'!Q14+'SA16 TEMPLATE'!Q44+'SA16 TEMPLATE'!Q75+'SA16 TEMPLATE'!Q106+'SA16 TEMPLATE'!Q137+'SA16 TEMPLATE'!Q168+'SA16 TEMPLATE'!Q199+'SA16 TEMPLATE'!Q230+'SA16 TEMPLATE'!Q261+'SA16 TEMPLATE'!Q292</f>
        <v>16972.317999999999</v>
      </c>
      <c r="R325" s="595">
        <f t="shared" si="27"/>
        <v>3.3022503181116727E-2</v>
      </c>
      <c r="S325" s="594">
        <v>17433.462</v>
      </c>
      <c r="T325" s="595">
        <v>2.7170360583628015E-2</v>
      </c>
      <c r="U325" s="594">
        <v>18039.527000000002</v>
      </c>
      <c r="V325" s="595">
        <v>3.4764466174303323E-2</v>
      </c>
      <c r="W325" s="596">
        <v>106.80581786243633</v>
      </c>
      <c r="X325" s="596">
        <v>107.64129338775182</v>
      </c>
      <c r="Y325" s="596">
        <v>112.54982775173849</v>
      </c>
      <c r="Z325" s="596">
        <v>124.5524362170908</v>
      </c>
      <c r="AA325" s="596">
        <v>128.85277750838031</v>
      </c>
      <c r="AB325" s="594">
        <v>18396.006000000001</v>
      </c>
      <c r="AC325" s="595">
        <v>1.9760994842048758E-2</v>
      </c>
      <c r="AD325" s="594">
        <v>18460.742999999995</v>
      </c>
      <c r="AE325" s="595">
        <v>3.5190790870580119E-3</v>
      </c>
      <c r="AF325" s="596">
        <v>135.72483961853752</v>
      </c>
      <c r="AG325" s="596">
        <v>140.20681356659725</v>
      </c>
      <c r="AH325" s="596">
        <v>144.01628324748319</v>
      </c>
      <c r="AI325" s="596">
        <v>149.02293245498922</v>
      </c>
      <c r="AJ325" s="596">
        <v>151.96777385457924</v>
      </c>
      <c r="AK325" s="596">
        <v>152.50256046945765</v>
      </c>
    </row>
    <row r="326" spans="1:37" x14ac:dyDescent="0.25">
      <c r="A326" s="592" t="s">
        <v>57</v>
      </c>
      <c r="B326" s="593">
        <v>735.06690699127705</v>
      </c>
      <c r="C326" s="594">
        <f>+'SA16 TEMPLATE'!C15+'SA16 TEMPLATE'!C45+'SA16 TEMPLATE'!C76+'SA16 TEMPLATE'!C107+'SA16 TEMPLATE'!C138+'SA16 TEMPLATE'!C169+'SA16 TEMPLATE'!C200+'SA16 TEMPLATE'!C231+'SA16 TEMPLATE'!C262+'SA16 TEMPLATE'!C293</f>
        <v>776.15700000000004</v>
      </c>
      <c r="D326" s="595">
        <f t="shared" si="20"/>
        <v>5.5899799892924033E-2</v>
      </c>
      <c r="E326" s="594">
        <f>+'SA16 TEMPLATE'!E15+'SA16 TEMPLATE'!E45+'SA16 TEMPLATE'!E76+'SA16 TEMPLATE'!E107+'SA16 TEMPLATE'!E138+'SA16 TEMPLATE'!E169+'SA16 TEMPLATE'!E200+'SA16 TEMPLATE'!E231+'SA16 TEMPLATE'!E262+'SA16 TEMPLATE'!E293</f>
        <v>863.69600000000003</v>
      </c>
      <c r="F326" s="595">
        <f t="shared" si="21"/>
        <v>0.11278517104142588</v>
      </c>
      <c r="G326" s="594">
        <f>+'SA16 TEMPLATE'!G15+'SA16 TEMPLATE'!G45+'SA16 TEMPLATE'!G76+'SA16 TEMPLATE'!G107+'SA16 TEMPLATE'!G138+'SA16 TEMPLATE'!G169+'SA16 TEMPLATE'!G200+'SA16 TEMPLATE'!G231+'SA16 TEMPLATE'!G262+'SA16 TEMPLATE'!G293</f>
        <v>912.62300000000016</v>
      </c>
      <c r="H326" s="595">
        <f t="shared" si="22"/>
        <v>5.6648404068098186E-2</v>
      </c>
      <c r="I326" s="594">
        <f>+'SA16 TEMPLATE'!I15+'SA16 TEMPLATE'!I45+'SA16 TEMPLATE'!I76+'SA16 TEMPLATE'!I107+'SA16 TEMPLATE'!I138+'SA16 TEMPLATE'!I169+'SA16 TEMPLATE'!I200+'SA16 TEMPLATE'!I231+'SA16 TEMPLATE'!I262+'SA16 TEMPLATE'!I293</f>
        <v>949.7439999999998</v>
      </c>
      <c r="J326" s="595">
        <f t="shared" si="23"/>
        <v>4.0675065169297323E-2</v>
      </c>
      <c r="K326" s="594">
        <f>+'SA16 TEMPLATE'!K15+'SA16 TEMPLATE'!K45+'SA16 TEMPLATE'!K76+'SA16 TEMPLATE'!K107+'SA16 TEMPLATE'!K138+'SA16 TEMPLATE'!K169+'SA16 TEMPLATE'!K200+'SA16 TEMPLATE'!K231+'SA16 TEMPLATE'!K262+'SA16 TEMPLATE'!K293</f>
        <v>993.84199999999998</v>
      </c>
      <c r="L326" s="595">
        <f t="shared" si="24"/>
        <v>4.6431459424855742E-2</v>
      </c>
      <c r="M326" s="594">
        <f>+'SA16 TEMPLATE'!M15+'SA16 TEMPLATE'!M45+'SA16 TEMPLATE'!M76+'SA16 TEMPLATE'!M107+'SA16 TEMPLATE'!M138+'SA16 TEMPLATE'!M169+'SA16 TEMPLATE'!M200+'SA16 TEMPLATE'!M231+'SA16 TEMPLATE'!M262+'SA16 TEMPLATE'!M293</f>
        <v>1037.8890000000001</v>
      </c>
      <c r="N326" s="595">
        <f t="shared" si="25"/>
        <v>4.4319922080169827E-2</v>
      </c>
      <c r="O326" s="594">
        <f>+'SA16 TEMPLATE'!O15+'SA16 TEMPLATE'!O45+'SA16 TEMPLATE'!O76+'SA16 TEMPLATE'!O107+'SA16 TEMPLATE'!O138+'SA16 TEMPLATE'!O169+'SA16 TEMPLATE'!O200+'SA16 TEMPLATE'!O231+'SA16 TEMPLATE'!O262+'SA16 TEMPLATE'!O293</f>
        <v>1068.8569999999997</v>
      </c>
      <c r="P326" s="595">
        <f t="shared" si="26"/>
        <v>2.9837487438444395E-2</v>
      </c>
      <c r="Q326" s="594">
        <f>+'SA16 TEMPLATE'!Q15+'SA16 TEMPLATE'!Q45+'SA16 TEMPLATE'!Q76+'SA16 TEMPLATE'!Q107+'SA16 TEMPLATE'!Q138+'SA16 TEMPLATE'!Q169+'SA16 TEMPLATE'!Q200+'SA16 TEMPLATE'!Q231+'SA16 TEMPLATE'!Q262+'SA16 TEMPLATE'!Q293</f>
        <v>1116.0130000000001</v>
      </c>
      <c r="R326" s="595">
        <f t="shared" si="27"/>
        <v>4.4118156123784953E-2</v>
      </c>
      <c r="S326" s="594">
        <v>1106.146</v>
      </c>
      <c r="T326" s="595">
        <v>-8.841294859468652E-3</v>
      </c>
      <c r="U326" s="594">
        <v>1109.7620000000002</v>
      </c>
      <c r="V326" s="595">
        <v>3.2690078886514194E-3</v>
      </c>
      <c r="W326" s="596">
        <v>111.27851710414259</v>
      </c>
      <c r="X326" s="596">
        <v>117.58226750515684</v>
      </c>
      <c r="Y326" s="596">
        <v>122.36493389868284</v>
      </c>
      <c r="Z326" s="596">
        <v>128.04651636202468</v>
      </c>
      <c r="AA326" s="596">
        <v>133.72152798982682</v>
      </c>
      <c r="AB326" s="594">
        <v>1116.2840000000001</v>
      </c>
      <c r="AC326" s="595">
        <v>5.8769357754184532E-3</v>
      </c>
      <c r="AD326" s="594">
        <v>1144.5999999999999</v>
      </c>
      <c r="AE326" s="595">
        <v>2.5366304632154363E-2</v>
      </c>
      <c r="AF326" s="596">
        <v>137.71144240147285</v>
      </c>
      <c r="AG326" s="596">
        <v>143.78701731737266</v>
      </c>
      <c r="AH326" s="596">
        <v>142.51575390030624</v>
      </c>
      <c r="AI326" s="596">
        <v>142.98163902406344</v>
      </c>
      <c r="AJ326" s="596">
        <v>143.82193293367192</v>
      </c>
      <c r="AK326" s="596">
        <v>147.47016389725272</v>
      </c>
    </row>
    <row r="327" spans="1:37" x14ac:dyDescent="0.25">
      <c r="A327" s="592" t="s">
        <v>58</v>
      </c>
      <c r="B327" s="593">
        <v>624.4955507238144</v>
      </c>
      <c r="C327" s="594">
        <f>+'SA16 TEMPLATE'!C16+'SA16 TEMPLATE'!C46+'SA16 TEMPLATE'!C77+'SA16 TEMPLATE'!C108+'SA16 TEMPLATE'!C139+'SA16 TEMPLATE'!C170+'SA16 TEMPLATE'!C201+'SA16 TEMPLATE'!C232+'SA16 TEMPLATE'!C263+'SA16 TEMPLATE'!C294</f>
        <v>727.31999999999994</v>
      </c>
      <c r="D327" s="595">
        <f t="shared" si="20"/>
        <v>0.16465201258360934</v>
      </c>
      <c r="E327" s="594">
        <f>+'SA16 TEMPLATE'!E16+'SA16 TEMPLATE'!E46+'SA16 TEMPLATE'!E77+'SA16 TEMPLATE'!E108+'SA16 TEMPLATE'!E139+'SA16 TEMPLATE'!E170+'SA16 TEMPLATE'!E201+'SA16 TEMPLATE'!E232+'SA16 TEMPLATE'!E263+'SA16 TEMPLATE'!E294</f>
        <v>769.24</v>
      </c>
      <c r="F327" s="595">
        <f t="shared" si="21"/>
        <v>5.7636253643513276E-2</v>
      </c>
      <c r="G327" s="594">
        <f>+'SA16 TEMPLATE'!G16+'SA16 TEMPLATE'!G46+'SA16 TEMPLATE'!G77+'SA16 TEMPLATE'!G108+'SA16 TEMPLATE'!G139+'SA16 TEMPLATE'!G170+'SA16 TEMPLATE'!G201+'SA16 TEMPLATE'!G232+'SA16 TEMPLATE'!G263+'SA16 TEMPLATE'!G294</f>
        <v>812.83799999999997</v>
      </c>
      <c r="H327" s="595">
        <f t="shared" si="22"/>
        <v>5.667671987936139E-2</v>
      </c>
      <c r="I327" s="594">
        <f>+'SA16 TEMPLATE'!I16+'SA16 TEMPLATE'!I46+'SA16 TEMPLATE'!I77+'SA16 TEMPLATE'!I108+'SA16 TEMPLATE'!I139+'SA16 TEMPLATE'!I170+'SA16 TEMPLATE'!I201+'SA16 TEMPLATE'!I232+'SA16 TEMPLATE'!I263+'SA16 TEMPLATE'!I294</f>
        <v>844.36400000000003</v>
      </c>
      <c r="J327" s="595">
        <f t="shared" si="23"/>
        <v>3.8785096169224459E-2</v>
      </c>
      <c r="K327" s="594">
        <f>+'SA16 TEMPLATE'!K16+'SA16 TEMPLATE'!K46+'SA16 TEMPLATE'!K77+'SA16 TEMPLATE'!K108+'SA16 TEMPLATE'!K139+'SA16 TEMPLATE'!K170+'SA16 TEMPLATE'!K201+'SA16 TEMPLATE'!K232+'SA16 TEMPLATE'!K263+'SA16 TEMPLATE'!K294</f>
        <v>881.53800000000001</v>
      </c>
      <c r="L327" s="595">
        <f t="shared" si="24"/>
        <v>4.4026036164497746E-2</v>
      </c>
      <c r="M327" s="594">
        <f>+'SA16 TEMPLATE'!M16+'SA16 TEMPLATE'!M46+'SA16 TEMPLATE'!M77+'SA16 TEMPLATE'!M108+'SA16 TEMPLATE'!M139+'SA16 TEMPLATE'!M170+'SA16 TEMPLATE'!M201+'SA16 TEMPLATE'!M232+'SA16 TEMPLATE'!M263+'SA16 TEMPLATE'!M294</f>
        <v>930.45799999999986</v>
      </c>
      <c r="N327" s="595">
        <f t="shared" si="25"/>
        <v>5.5493920851965368E-2</v>
      </c>
      <c r="O327" s="594">
        <f>+'SA16 TEMPLATE'!O16+'SA16 TEMPLATE'!O46+'SA16 TEMPLATE'!O77+'SA16 TEMPLATE'!O108+'SA16 TEMPLATE'!O139+'SA16 TEMPLATE'!O170+'SA16 TEMPLATE'!O201+'SA16 TEMPLATE'!O232+'SA16 TEMPLATE'!O263+'SA16 TEMPLATE'!O294</f>
        <v>975.98400000000004</v>
      </c>
      <c r="P327" s="595">
        <f t="shared" si="26"/>
        <v>4.8928592155691272E-2</v>
      </c>
      <c r="Q327" s="594">
        <f>+'SA16 TEMPLATE'!Q16+'SA16 TEMPLATE'!Q46+'SA16 TEMPLATE'!Q77+'SA16 TEMPLATE'!Q108+'SA16 TEMPLATE'!Q139+'SA16 TEMPLATE'!Q170+'SA16 TEMPLATE'!Q201+'SA16 TEMPLATE'!Q232+'SA16 TEMPLATE'!Q263+'SA16 TEMPLATE'!Q294</f>
        <v>1013.9250000000001</v>
      </c>
      <c r="R327" s="595">
        <f t="shared" si="27"/>
        <v>3.8874612698568858E-2</v>
      </c>
      <c r="S327" s="594">
        <v>1076.1779999999999</v>
      </c>
      <c r="T327" s="595">
        <v>6.1398032398845885E-2</v>
      </c>
      <c r="U327" s="594">
        <v>1117.4080000000001</v>
      </c>
      <c r="V327" s="595">
        <v>3.831150608914162E-2</v>
      </c>
      <c r="W327" s="596">
        <v>105.76362536435133</v>
      </c>
      <c r="X327" s="596">
        <v>111.75796073255239</v>
      </c>
      <c r="Y327" s="596">
        <v>116.09250398724085</v>
      </c>
      <c r="Z327" s="596">
        <v>121.20359676621021</v>
      </c>
      <c r="AA327" s="596">
        <v>127.9296595721278</v>
      </c>
      <c r="AB327" s="594">
        <v>1150.6880000000001</v>
      </c>
      <c r="AC327" s="595">
        <v>2.9783212577679744E-2</v>
      </c>
      <c r="AD327" s="594">
        <v>1163.7489999999998</v>
      </c>
      <c r="AE327" s="595">
        <v>1.1350600684112195E-2</v>
      </c>
      <c r="AF327" s="596">
        <v>134.18907770994889</v>
      </c>
      <c r="AG327" s="596">
        <v>139.40562613430129</v>
      </c>
      <c r="AH327" s="596">
        <v>147.96485728427652</v>
      </c>
      <c r="AI327" s="596">
        <v>153.63361381510205</v>
      </c>
      <c r="AJ327" s="596">
        <v>158.20931639443438</v>
      </c>
      <c r="AK327" s="596">
        <v>160.00508716933399</v>
      </c>
    </row>
    <row r="328" spans="1:37" x14ac:dyDescent="0.25">
      <c r="A328" s="592" t="s">
        <v>59</v>
      </c>
      <c r="B328" s="593">
        <v>5636.8362883275577</v>
      </c>
      <c r="C328" s="594">
        <f>+'SA16 TEMPLATE'!C17+'SA16 TEMPLATE'!C47+'SA16 TEMPLATE'!C78+'SA16 TEMPLATE'!C109+'SA16 TEMPLATE'!C140+'SA16 TEMPLATE'!C171+'SA16 TEMPLATE'!C202+'SA16 TEMPLATE'!C233+'SA16 TEMPLATE'!C264+'SA16 TEMPLATE'!C295</f>
        <v>6155.58</v>
      </c>
      <c r="D328" s="595">
        <f t="shared" si="20"/>
        <v>9.202745744924816E-2</v>
      </c>
      <c r="E328" s="594">
        <f>+'SA16 TEMPLATE'!E17+'SA16 TEMPLATE'!E47+'SA16 TEMPLATE'!E78+'SA16 TEMPLATE'!E109+'SA16 TEMPLATE'!E140+'SA16 TEMPLATE'!E171+'SA16 TEMPLATE'!E202+'SA16 TEMPLATE'!E233+'SA16 TEMPLATE'!E264+'SA16 TEMPLATE'!E295</f>
        <v>6405.4719999999998</v>
      </c>
      <c r="F328" s="595">
        <f t="shared" si="21"/>
        <v>4.0596012073598232E-2</v>
      </c>
      <c r="G328" s="594">
        <f>+'SA16 TEMPLATE'!G17+'SA16 TEMPLATE'!G47+'SA16 TEMPLATE'!G78+'SA16 TEMPLATE'!G109+'SA16 TEMPLATE'!G140+'SA16 TEMPLATE'!G171+'SA16 TEMPLATE'!G202+'SA16 TEMPLATE'!G233+'SA16 TEMPLATE'!G264+'SA16 TEMPLATE'!G295</f>
        <v>6684.35</v>
      </c>
      <c r="H328" s="595">
        <f t="shared" si="22"/>
        <v>4.3537462969161465E-2</v>
      </c>
      <c r="I328" s="594">
        <f>+'SA16 TEMPLATE'!I17+'SA16 TEMPLATE'!I47+'SA16 TEMPLATE'!I78+'SA16 TEMPLATE'!I109+'SA16 TEMPLATE'!I140+'SA16 TEMPLATE'!I171+'SA16 TEMPLATE'!I202+'SA16 TEMPLATE'!I233+'SA16 TEMPLATE'!I264+'SA16 TEMPLATE'!I295</f>
        <v>7149.023000000001</v>
      </c>
      <c r="J328" s="595">
        <f t="shared" si="23"/>
        <v>6.9516557331677817E-2</v>
      </c>
      <c r="K328" s="594">
        <f>+'SA16 TEMPLATE'!K17+'SA16 TEMPLATE'!K47+'SA16 TEMPLATE'!K78+'SA16 TEMPLATE'!K109+'SA16 TEMPLATE'!K140+'SA16 TEMPLATE'!K171+'SA16 TEMPLATE'!K202+'SA16 TEMPLATE'!K233+'SA16 TEMPLATE'!K264+'SA16 TEMPLATE'!K295</f>
        <v>7731.8419999999996</v>
      </c>
      <c r="L328" s="595">
        <f t="shared" si="24"/>
        <v>8.1524286605316354E-2</v>
      </c>
      <c r="M328" s="594">
        <f>+'SA16 TEMPLATE'!M17+'SA16 TEMPLATE'!M47+'SA16 TEMPLATE'!M78+'SA16 TEMPLATE'!M109+'SA16 TEMPLATE'!M140+'SA16 TEMPLATE'!M171+'SA16 TEMPLATE'!M202+'SA16 TEMPLATE'!M233+'SA16 TEMPLATE'!M264+'SA16 TEMPLATE'!M295</f>
        <v>8024.4489999999996</v>
      </c>
      <c r="N328" s="595">
        <f t="shared" si="25"/>
        <v>3.784441016771941E-2</v>
      </c>
      <c r="O328" s="594">
        <f>+'SA16 TEMPLATE'!O17+'SA16 TEMPLATE'!O47+'SA16 TEMPLATE'!O78+'SA16 TEMPLATE'!O109+'SA16 TEMPLATE'!O140+'SA16 TEMPLATE'!O171+'SA16 TEMPLATE'!O202+'SA16 TEMPLATE'!O233+'SA16 TEMPLATE'!O264+'SA16 TEMPLATE'!O295</f>
        <v>8445.77</v>
      </c>
      <c r="P328" s="595">
        <f t="shared" si="26"/>
        <v>5.2504664183173302E-2</v>
      </c>
      <c r="Q328" s="594">
        <f>+'SA16 TEMPLATE'!Q17+'SA16 TEMPLATE'!Q47+'SA16 TEMPLATE'!Q78+'SA16 TEMPLATE'!Q109+'SA16 TEMPLATE'!Q140+'SA16 TEMPLATE'!Q171+'SA16 TEMPLATE'!Q202+'SA16 TEMPLATE'!Q233+'SA16 TEMPLATE'!Q264+'SA16 TEMPLATE'!Q295</f>
        <v>8637.6150000000016</v>
      </c>
      <c r="R328" s="595">
        <f t="shared" si="27"/>
        <v>2.2714921197238516E-2</v>
      </c>
      <c r="S328" s="594">
        <v>8872.0400000000009</v>
      </c>
      <c r="T328" s="595">
        <v>2.7140014923100791E-2</v>
      </c>
      <c r="U328" s="594">
        <v>8999.3339999999989</v>
      </c>
      <c r="V328" s="595">
        <v>1.4347771200309967E-2</v>
      </c>
      <c r="W328" s="596">
        <v>104.05960120735982</v>
      </c>
      <c r="X328" s="596">
        <v>108.59009224151096</v>
      </c>
      <c r="Y328" s="596">
        <v>116.13890161447014</v>
      </c>
      <c r="Z328" s="596">
        <v>125.60704271571484</v>
      </c>
      <c r="AA328" s="596">
        <v>130.36056716020261</v>
      </c>
      <c r="AB328" s="594">
        <v>8981.9420000000027</v>
      </c>
      <c r="AC328" s="595">
        <v>-1.9325874559157589E-3</v>
      </c>
      <c r="AD328" s="594">
        <v>8944.5609999999979</v>
      </c>
      <c r="AE328" s="595">
        <v>-4.1617948546099331E-3</v>
      </c>
      <c r="AF328" s="596">
        <v>137.20510496167705</v>
      </c>
      <c r="AG328" s="596">
        <v>140.32170810874038</v>
      </c>
      <c r="AH328" s="596">
        <v>144.1300413608466</v>
      </c>
      <c r="AI328" s="596">
        <v>146.19798621738323</v>
      </c>
      <c r="AJ328" s="596">
        <v>145.91544582313938</v>
      </c>
      <c r="AK328" s="596">
        <v>145.30817567150453</v>
      </c>
    </row>
    <row r="329" spans="1:37" x14ac:dyDescent="0.25">
      <c r="A329" s="592" t="s">
        <v>60</v>
      </c>
      <c r="B329" s="593">
        <v>1462.2402867368703</v>
      </c>
      <c r="C329" s="594">
        <f>+'SA16 TEMPLATE'!C18+'SA16 TEMPLATE'!C48+'SA16 TEMPLATE'!C79+'SA16 TEMPLATE'!C110+'SA16 TEMPLATE'!C141+'SA16 TEMPLATE'!C172+'SA16 TEMPLATE'!C203+'SA16 TEMPLATE'!C234+'SA16 TEMPLATE'!C265+'SA16 TEMPLATE'!C296</f>
        <v>1607.4930000000002</v>
      </c>
      <c r="D329" s="595">
        <f t="shared" si="20"/>
        <v>9.9335734749365481E-2</v>
      </c>
      <c r="E329" s="594">
        <f>+'SA16 TEMPLATE'!E18+'SA16 TEMPLATE'!E48+'SA16 TEMPLATE'!E79+'SA16 TEMPLATE'!E110+'SA16 TEMPLATE'!E141+'SA16 TEMPLATE'!E172+'SA16 TEMPLATE'!E203+'SA16 TEMPLATE'!E234+'SA16 TEMPLATE'!E265+'SA16 TEMPLATE'!E296</f>
        <v>1694.8940000000002</v>
      </c>
      <c r="F329" s="595">
        <f t="shared" si="21"/>
        <v>5.4370998816169067E-2</v>
      </c>
      <c r="G329" s="594">
        <f>+'SA16 TEMPLATE'!G18+'SA16 TEMPLATE'!G48+'SA16 TEMPLATE'!G79+'SA16 TEMPLATE'!G110+'SA16 TEMPLATE'!G141+'SA16 TEMPLATE'!G172+'SA16 TEMPLATE'!G203+'SA16 TEMPLATE'!G234+'SA16 TEMPLATE'!G265+'SA16 TEMPLATE'!G296</f>
        <v>1758.6359999999997</v>
      </c>
      <c r="H329" s="595">
        <f t="shared" si="22"/>
        <v>3.7608251607474864E-2</v>
      </c>
      <c r="I329" s="594">
        <f>+'SA16 TEMPLATE'!I18+'SA16 TEMPLATE'!I48+'SA16 TEMPLATE'!I79+'SA16 TEMPLATE'!I110+'SA16 TEMPLATE'!I141+'SA16 TEMPLATE'!I172+'SA16 TEMPLATE'!I203+'SA16 TEMPLATE'!I234+'SA16 TEMPLATE'!I265+'SA16 TEMPLATE'!I296</f>
        <v>1939.1829999999998</v>
      </c>
      <c r="J329" s="595">
        <f t="shared" si="23"/>
        <v>0.10266308661940279</v>
      </c>
      <c r="K329" s="594">
        <f>+'SA16 TEMPLATE'!K18+'SA16 TEMPLATE'!K48+'SA16 TEMPLATE'!K79+'SA16 TEMPLATE'!K110+'SA16 TEMPLATE'!K141+'SA16 TEMPLATE'!K172+'SA16 TEMPLATE'!K203+'SA16 TEMPLATE'!K234+'SA16 TEMPLATE'!K265+'SA16 TEMPLATE'!K296</f>
        <v>2057.5139999999997</v>
      </c>
      <c r="L329" s="595">
        <f t="shared" si="24"/>
        <v>6.1021058868605961E-2</v>
      </c>
      <c r="M329" s="594">
        <f>+'SA16 TEMPLATE'!M18+'SA16 TEMPLATE'!M48+'SA16 TEMPLATE'!M79+'SA16 TEMPLATE'!M110+'SA16 TEMPLATE'!M141+'SA16 TEMPLATE'!M172+'SA16 TEMPLATE'!M203+'SA16 TEMPLATE'!M234+'SA16 TEMPLATE'!M265+'SA16 TEMPLATE'!M296</f>
        <v>2031.194</v>
      </c>
      <c r="N329" s="595">
        <f t="shared" si="25"/>
        <v>-1.2792136529812051E-2</v>
      </c>
      <c r="O329" s="594">
        <f>+'SA16 TEMPLATE'!O18+'SA16 TEMPLATE'!O48+'SA16 TEMPLATE'!O79+'SA16 TEMPLATE'!O110+'SA16 TEMPLATE'!O141+'SA16 TEMPLATE'!O172+'SA16 TEMPLATE'!O203+'SA16 TEMPLATE'!O234+'SA16 TEMPLATE'!O265+'SA16 TEMPLATE'!O296</f>
        <v>2194.6110000000003</v>
      </c>
      <c r="P329" s="595">
        <f t="shared" si="26"/>
        <v>8.0453664199480884E-2</v>
      </c>
      <c r="Q329" s="594">
        <f>+'SA16 TEMPLATE'!Q18+'SA16 TEMPLATE'!Q48+'SA16 TEMPLATE'!Q79+'SA16 TEMPLATE'!Q110+'SA16 TEMPLATE'!Q141+'SA16 TEMPLATE'!Q172+'SA16 TEMPLATE'!Q203+'SA16 TEMPLATE'!Q234+'SA16 TEMPLATE'!Q265+'SA16 TEMPLATE'!Q296</f>
        <v>2365.1499999999996</v>
      </c>
      <c r="R329" s="595">
        <f t="shared" si="27"/>
        <v>7.7708076738884149E-2</v>
      </c>
      <c r="S329" s="594">
        <v>2453.8180000000002</v>
      </c>
      <c r="T329" s="595">
        <v>3.7489376995116841E-2</v>
      </c>
      <c r="U329" s="594">
        <v>2489.4200000000005</v>
      </c>
      <c r="V329" s="595">
        <v>1.4508818502431848E-2</v>
      </c>
      <c r="W329" s="596">
        <v>105.4370998816169</v>
      </c>
      <c r="X329" s="596">
        <v>109.40240486272721</v>
      </c>
      <c r="Y329" s="596">
        <v>120.63399342952036</v>
      </c>
      <c r="Z329" s="596">
        <v>127.99520744413815</v>
      </c>
      <c r="AA329" s="596">
        <v>126.35787527535111</v>
      </c>
      <c r="AB329" s="594">
        <v>2540.2130000000002</v>
      </c>
      <c r="AC329" s="595">
        <v>2.0403547814350192E-2</v>
      </c>
      <c r="AD329" s="594">
        <v>2557.2450000000008</v>
      </c>
      <c r="AE329" s="595">
        <v>6.7049495455698428E-3</v>
      </c>
      <c r="AF329" s="596">
        <v>136.52382934171408</v>
      </c>
      <c r="AG329" s="596">
        <v>147.13283354888634</v>
      </c>
      <c r="AH329" s="596">
        <v>152.64875181416031</v>
      </c>
      <c r="AI329" s="596">
        <v>154.86350484885472</v>
      </c>
      <c r="AJ329" s="596">
        <v>158.02326977473618</v>
      </c>
      <c r="AK329" s="596">
        <v>159.08280782560175</v>
      </c>
    </row>
    <row r="330" spans="1:37" x14ac:dyDescent="0.25">
      <c r="A330" s="592" t="s">
        <v>61</v>
      </c>
      <c r="B330" s="593">
        <v>2181.6492534615522</v>
      </c>
      <c r="C330" s="594">
        <f>+'SA16 TEMPLATE'!C19+'SA16 TEMPLATE'!C49+'SA16 TEMPLATE'!C80+'SA16 TEMPLATE'!C111+'SA16 TEMPLATE'!C142+'SA16 TEMPLATE'!C173+'SA16 TEMPLATE'!C204+'SA16 TEMPLATE'!C235+'SA16 TEMPLATE'!C266+'SA16 TEMPLATE'!C297</f>
        <v>2377.018</v>
      </c>
      <c r="D330" s="595">
        <f t="shared" si="20"/>
        <v>8.955094235632173E-2</v>
      </c>
      <c r="E330" s="594">
        <f>+'SA16 TEMPLATE'!E19+'SA16 TEMPLATE'!E49+'SA16 TEMPLATE'!E80+'SA16 TEMPLATE'!E111+'SA16 TEMPLATE'!E142+'SA16 TEMPLATE'!E173+'SA16 TEMPLATE'!E204+'SA16 TEMPLATE'!E235+'SA16 TEMPLATE'!E266+'SA16 TEMPLATE'!E297</f>
        <v>2442.9180000000001</v>
      </c>
      <c r="F330" s="595">
        <f t="shared" si="21"/>
        <v>2.7723811935795224E-2</v>
      </c>
      <c r="G330" s="594">
        <f>+'SA16 TEMPLATE'!G19+'SA16 TEMPLATE'!G49+'SA16 TEMPLATE'!G80+'SA16 TEMPLATE'!G111+'SA16 TEMPLATE'!G142+'SA16 TEMPLATE'!G173+'SA16 TEMPLATE'!G204+'SA16 TEMPLATE'!G235+'SA16 TEMPLATE'!G266+'SA16 TEMPLATE'!G297</f>
        <v>2520.4250000000002</v>
      </c>
      <c r="H330" s="595">
        <f t="shared" si="22"/>
        <v>3.172722129846358E-2</v>
      </c>
      <c r="I330" s="594">
        <f>+'SA16 TEMPLATE'!I19+'SA16 TEMPLATE'!I49+'SA16 TEMPLATE'!I80+'SA16 TEMPLATE'!I111+'SA16 TEMPLATE'!I142+'SA16 TEMPLATE'!I173+'SA16 TEMPLATE'!I204+'SA16 TEMPLATE'!I235+'SA16 TEMPLATE'!I266+'SA16 TEMPLATE'!I297</f>
        <v>2909.0260000000003</v>
      </c>
      <c r="J330" s="595">
        <f t="shared" si="23"/>
        <v>0.15418074332701828</v>
      </c>
      <c r="K330" s="594">
        <f>+'SA16 TEMPLATE'!K19+'SA16 TEMPLATE'!K49+'SA16 TEMPLATE'!K80+'SA16 TEMPLATE'!K111+'SA16 TEMPLATE'!K142+'SA16 TEMPLATE'!K173+'SA16 TEMPLATE'!K204+'SA16 TEMPLATE'!K235+'SA16 TEMPLATE'!K266+'SA16 TEMPLATE'!K297</f>
        <v>2969.5930000000003</v>
      </c>
      <c r="L330" s="595">
        <f t="shared" si="24"/>
        <v>2.0820370804523577E-2</v>
      </c>
      <c r="M330" s="594">
        <f>+'SA16 TEMPLATE'!M19+'SA16 TEMPLATE'!M49+'SA16 TEMPLATE'!M80+'SA16 TEMPLATE'!M111+'SA16 TEMPLATE'!M142+'SA16 TEMPLATE'!M173+'SA16 TEMPLATE'!M204+'SA16 TEMPLATE'!M235+'SA16 TEMPLATE'!M266+'SA16 TEMPLATE'!M297</f>
        <v>3010.7679999999996</v>
      </c>
      <c r="N330" s="595">
        <f t="shared" si="25"/>
        <v>1.3865536455668931E-2</v>
      </c>
      <c r="O330" s="594">
        <f>+'SA16 TEMPLATE'!O19+'SA16 TEMPLATE'!O49+'SA16 TEMPLATE'!O80+'SA16 TEMPLATE'!O111+'SA16 TEMPLATE'!O142+'SA16 TEMPLATE'!O173+'SA16 TEMPLATE'!O204+'SA16 TEMPLATE'!O235+'SA16 TEMPLATE'!O266+'SA16 TEMPLATE'!O297</f>
        <v>3149.3860000000004</v>
      </c>
      <c r="P330" s="595">
        <f t="shared" si="26"/>
        <v>4.6040744421357228E-2</v>
      </c>
      <c r="Q330" s="594">
        <f>+'SA16 TEMPLATE'!Q19+'SA16 TEMPLATE'!Q49+'SA16 TEMPLATE'!Q80+'SA16 TEMPLATE'!Q111+'SA16 TEMPLATE'!Q142+'SA16 TEMPLATE'!Q173+'SA16 TEMPLATE'!Q204+'SA16 TEMPLATE'!Q235+'SA16 TEMPLATE'!Q266+'SA16 TEMPLATE'!Q297</f>
        <v>3225.9579999999992</v>
      </c>
      <c r="R330" s="595">
        <f t="shared" si="27"/>
        <v>2.4313310594509134E-2</v>
      </c>
      <c r="S330" s="594">
        <v>3313.951</v>
      </c>
      <c r="T330" s="595">
        <v>2.7276548547749496E-2</v>
      </c>
      <c r="U330" s="594">
        <v>3319.4429999999993</v>
      </c>
      <c r="V330" s="595">
        <v>1.6572363321000461E-3</v>
      </c>
      <c r="W330" s="596">
        <v>102.77238119357952</v>
      </c>
      <c r="X330" s="596">
        <v>106.03306327507828</v>
      </c>
      <c r="Y330" s="596">
        <v>122.38131978807061</v>
      </c>
      <c r="Z330" s="596">
        <v>124.92934424560522</v>
      </c>
      <c r="AA330" s="596">
        <v>126.66155662262547</v>
      </c>
      <c r="AB330" s="594">
        <v>3311.5539999999992</v>
      </c>
      <c r="AC330" s="595">
        <v>-2.3766035446308688E-3</v>
      </c>
      <c r="AD330" s="594">
        <v>3181.277</v>
      </c>
      <c r="AE330" s="595">
        <v>-3.9340140610722087E-2</v>
      </c>
      <c r="AF330" s="596">
        <v>132.49314897909903</v>
      </c>
      <c r="AG330" s="596">
        <v>135.71449606187244</v>
      </c>
      <c r="AH330" s="596">
        <v>139.41631910233747</v>
      </c>
      <c r="AI330" s="596">
        <v>139.64736489164153</v>
      </c>
      <c r="AJ330" s="596">
        <v>139.31547846924167</v>
      </c>
      <c r="AK330" s="596">
        <v>133.83478795701168</v>
      </c>
    </row>
    <row r="331" spans="1:37" x14ac:dyDescent="0.25">
      <c r="A331" s="592" t="s">
        <v>62</v>
      </c>
      <c r="B331" s="593">
        <v>5104.9383608690923</v>
      </c>
      <c r="C331" s="594">
        <f>+'SA16 TEMPLATE'!C20+'SA16 TEMPLATE'!C50+'SA16 TEMPLATE'!C81+'SA16 TEMPLATE'!C112+'SA16 TEMPLATE'!C143+'SA16 TEMPLATE'!C174+'SA16 TEMPLATE'!C205+'SA16 TEMPLATE'!C236+'SA16 TEMPLATE'!C267+'SA16 TEMPLATE'!C298</f>
        <v>5700.607</v>
      </c>
      <c r="D331" s="595">
        <f t="shared" si="20"/>
        <v>0.11668478579425938</v>
      </c>
      <c r="E331" s="594">
        <f>+'SA16 TEMPLATE'!E20+'SA16 TEMPLATE'!E50+'SA16 TEMPLATE'!E81+'SA16 TEMPLATE'!E112+'SA16 TEMPLATE'!E143+'SA16 TEMPLATE'!E174+'SA16 TEMPLATE'!E205+'SA16 TEMPLATE'!E236+'SA16 TEMPLATE'!E267+'SA16 TEMPLATE'!E298</f>
        <v>6060.4730000000009</v>
      </c>
      <c r="F331" s="595">
        <f t="shared" si="21"/>
        <v>6.3127663422509375E-2</v>
      </c>
      <c r="G331" s="594">
        <f>+'SA16 TEMPLATE'!G20+'SA16 TEMPLATE'!G50+'SA16 TEMPLATE'!G81+'SA16 TEMPLATE'!G112+'SA16 TEMPLATE'!G143+'SA16 TEMPLATE'!G174+'SA16 TEMPLATE'!G205+'SA16 TEMPLATE'!G236+'SA16 TEMPLATE'!G267+'SA16 TEMPLATE'!G298</f>
        <v>6307.4579999999996</v>
      </c>
      <c r="H331" s="595">
        <f t="shared" si="22"/>
        <v>4.0753419741330212E-2</v>
      </c>
      <c r="I331" s="594">
        <f>+'SA16 TEMPLATE'!I20+'SA16 TEMPLATE'!I50+'SA16 TEMPLATE'!I81+'SA16 TEMPLATE'!I112+'SA16 TEMPLATE'!I143+'SA16 TEMPLATE'!I174+'SA16 TEMPLATE'!I205+'SA16 TEMPLATE'!I236+'SA16 TEMPLATE'!I267+'SA16 TEMPLATE'!I298</f>
        <v>6878.9440000000004</v>
      </c>
      <c r="J331" s="595">
        <f t="shared" si="23"/>
        <v>9.0604804661402555E-2</v>
      </c>
      <c r="K331" s="594">
        <f>+'SA16 TEMPLATE'!K20+'SA16 TEMPLATE'!K50+'SA16 TEMPLATE'!K81+'SA16 TEMPLATE'!K112+'SA16 TEMPLATE'!K143+'SA16 TEMPLATE'!K174+'SA16 TEMPLATE'!K205+'SA16 TEMPLATE'!K236+'SA16 TEMPLATE'!K267+'SA16 TEMPLATE'!K298</f>
        <v>7240.7760000000007</v>
      </c>
      <c r="L331" s="595">
        <f t="shared" si="24"/>
        <v>5.259993394334949E-2</v>
      </c>
      <c r="M331" s="594">
        <f>+'SA16 TEMPLATE'!M20+'SA16 TEMPLATE'!M50+'SA16 TEMPLATE'!M81+'SA16 TEMPLATE'!M112+'SA16 TEMPLATE'!M143+'SA16 TEMPLATE'!M174+'SA16 TEMPLATE'!M205+'SA16 TEMPLATE'!M236+'SA16 TEMPLATE'!M267+'SA16 TEMPLATE'!M298</f>
        <v>7513.5689999999995</v>
      </c>
      <c r="N331" s="595">
        <f t="shared" si="25"/>
        <v>3.7674553114196423E-2</v>
      </c>
      <c r="O331" s="594">
        <f>+'SA16 TEMPLATE'!O20+'SA16 TEMPLATE'!O50+'SA16 TEMPLATE'!O81+'SA16 TEMPLATE'!O112+'SA16 TEMPLATE'!O143+'SA16 TEMPLATE'!O174+'SA16 TEMPLATE'!O205+'SA16 TEMPLATE'!O236+'SA16 TEMPLATE'!O267+'SA16 TEMPLATE'!O298</f>
        <v>7821.2830000000004</v>
      </c>
      <c r="P331" s="595">
        <f t="shared" si="26"/>
        <v>4.0954438563085116E-2</v>
      </c>
      <c r="Q331" s="594">
        <f>+'SA16 TEMPLATE'!Q20+'SA16 TEMPLATE'!Q50+'SA16 TEMPLATE'!Q81+'SA16 TEMPLATE'!Q112+'SA16 TEMPLATE'!Q143+'SA16 TEMPLATE'!Q174+'SA16 TEMPLATE'!Q205+'SA16 TEMPLATE'!Q236+'SA16 TEMPLATE'!Q267+'SA16 TEMPLATE'!Q298</f>
        <v>8153.3099999999986</v>
      </c>
      <c r="R331" s="595">
        <f t="shared" si="27"/>
        <v>4.2451730745454191E-2</v>
      </c>
      <c r="S331" s="594">
        <v>8473.5819999999985</v>
      </c>
      <c r="T331" s="595">
        <v>3.928122443522937E-2</v>
      </c>
      <c r="U331" s="594">
        <v>8627.8289999999979</v>
      </c>
      <c r="V331" s="595">
        <v>1.820328168181997E-2</v>
      </c>
      <c r="W331" s="596">
        <v>106.31276634225094</v>
      </c>
      <c r="X331" s="596">
        <v>110.64537513285865</v>
      </c>
      <c r="Y331" s="596">
        <v>120.67037773345892</v>
      </c>
      <c r="Z331" s="596">
        <v>127.01763163115788</v>
      </c>
      <c r="AA331" s="596">
        <v>131.80296414048539</v>
      </c>
      <c r="AB331" s="594">
        <v>8686.2060000000001</v>
      </c>
      <c r="AC331" s="595">
        <v>6.7661285359274324E-3</v>
      </c>
      <c r="AD331" s="594">
        <v>8704.4520000000011</v>
      </c>
      <c r="AE331" s="595">
        <v>2.1005718722306383E-3</v>
      </c>
      <c r="AF331" s="596">
        <v>137.20088053780938</v>
      </c>
      <c r="AG331" s="596">
        <v>143.02529537643971</v>
      </c>
      <c r="AH331" s="596">
        <v>148.64350410403662</v>
      </c>
      <c r="AI331" s="596">
        <v>151.34930367941516</v>
      </c>
      <c r="AJ331" s="596">
        <v>152.37335252193319</v>
      </c>
      <c r="AK331" s="596">
        <v>152.69342370031825</v>
      </c>
    </row>
    <row r="332" spans="1:37" x14ac:dyDescent="0.25">
      <c r="A332" s="592" t="s">
        <v>63</v>
      </c>
      <c r="B332" s="593">
        <v>4384.3988699923048</v>
      </c>
      <c r="C332" s="594">
        <f>+'SA16 TEMPLATE'!C21+'SA16 TEMPLATE'!C51+'SA16 TEMPLATE'!C82+'SA16 TEMPLATE'!C113+'SA16 TEMPLATE'!C144+'SA16 TEMPLATE'!C175+'SA16 TEMPLATE'!C206+'SA16 TEMPLATE'!C237+'SA16 TEMPLATE'!C268+'SA16 TEMPLATE'!C299</f>
        <v>4934.7030000000004</v>
      </c>
      <c r="D332" s="595">
        <f t="shared" si="20"/>
        <v>0.12551415743081368</v>
      </c>
      <c r="E332" s="594">
        <f>+'SA16 TEMPLATE'!E21+'SA16 TEMPLATE'!E51+'SA16 TEMPLATE'!E82+'SA16 TEMPLATE'!E113+'SA16 TEMPLATE'!E144+'SA16 TEMPLATE'!E175+'SA16 TEMPLATE'!E206+'SA16 TEMPLATE'!E237+'SA16 TEMPLATE'!E268+'SA16 TEMPLATE'!E299</f>
        <v>5168.4530000000013</v>
      </c>
      <c r="F332" s="595">
        <f t="shared" si="21"/>
        <v>4.736860556754903E-2</v>
      </c>
      <c r="G332" s="594">
        <f>+'SA16 TEMPLATE'!G21+'SA16 TEMPLATE'!G51+'SA16 TEMPLATE'!G82+'SA16 TEMPLATE'!G113+'SA16 TEMPLATE'!G144+'SA16 TEMPLATE'!G175+'SA16 TEMPLATE'!G206+'SA16 TEMPLATE'!G237+'SA16 TEMPLATE'!G268+'SA16 TEMPLATE'!G299</f>
        <v>5291.4250000000002</v>
      </c>
      <c r="H332" s="595">
        <f t="shared" si="22"/>
        <v>2.3792806087237092E-2</v>
      </c>
      <c r="I332" s="594">
        <f>+'SA16 TEMPLATE'!I21+'SA16 TEMPLATE'!I51+'SA16 TEMPLATE'!I82+'SA16 TEMPLATE'!I113+'SA16 TEMPLATE'!I144+'SA16 TEMPLATE'!I175+'SA16 TEMPLATE'!I206+'SA16 TEMPLATE'!I237+'SA16 TEMPLATE'!I268+'SA16 TEMPLATE'!I299</f>
        <v>5825.7560000000003</v>
      </c>
      <c r="J332" s="595">
        <f t="shared" si="23"/>
        <v>0.10098054871797296</v>
      </c>
      <c r="K332" s="594">
        <f>+'SA16 TEMPLATE'!K21+'SA16 TEMPLATE'!K51+'SA16 TEMPLATE'!K82+'SA16 TEMPLATE'!K113+'SA16 TEMPLATE'!K144+'SA16 TEMPLATE'!K175+'SA16 TEMPLATE'!K206+'SA16 TEMPLATE'!K237+'SA16 TEMPLATE'!K268+'SA16 TEMPLATE'!K299</f>
        <v>6063.2080000000005</v>
      </c>
      <c r="L332" s="595">
        <f t="shared" si="24"/>
        <v>4.07590019218107E-2</v>
      </c>
      <c r="M332" s="594">
        <f>+'SA16 TEMPLATE'!M21+'SA16 TEMPLATE'!M51+'SA16 TEMPLATE'!M82+'SA16 TEMPLATE'!M113+'SA16 TEMPLATE'!M144+'SA16 TEMPLATE'!M175+'SA16 TEMPLATE'!M206+'SA16 TEMPLATE'!M237+'SA16 TEMPLATE'!M268+'SA16 TEMPLATE'!M299</f>
        <v>6383.61</v>
      </c>
      <c r="N332" s="595">
        <f t="shared" si="25"/>
        <v>5.2843643167115345E-2</v>
      </c>
      <c r="O332" s="594">
        <f>+'SA16 TEMPLATE'!O21+'SA16 TEMPLATE'!O51+'SA16 TEMPLATE'!O82+'SA16 TEMPLATE'!O113+'SA16 TEMPLATE'!O144+'SA16 TEMPLATE'!O175+'SA16 TEMPLATE'!O206+'SA16 TEMPLATE'!O237+'SA16 TEMPLATE'!O268+'SA16 TEMPLATE'!O299</f>
        <v>6641.179000000001</v>
      </c>
      <c r="P332" s="595">
        <f t="shared" si="26"/>
        <v>4.034848620138156E-2</v>
      </c>
      <c r="Q332" s="594">
        <f>+'SA16 TEMPLATE'!Q21+'SA16 TEMPLATE'!Q51+'SA16 TEMPLATE'!Q82+'SA16 TEMPLATE'!Q113+'SA16 TEMPLATE'!Q144+'SA16 TEMPLATE'!Q175+'SA16 TEMPLATE'!Q206+'SA16 TEMPLATE'!Q237+'SA16 TEMPLATE'!Q268+'SA16 TEMPLATE'!Q299</f>
        <v>6877.1049999999996</v>
      </c>
      <c r="R332" s="595">
        <f t="shared" si="27"/>
        <v>3.5524716319195515E-2</v>
      </c>
      <c r="S332" s="594">
        <v>7399.9409999999989</v>
      </c>
      <c r="T332" s="595">
        <v>7.6025595072345034E-2</v>
      </c>
      <c r="U332" s="594">
        <v>7324.9570000000003</v>
      </c>
      <c r="V332" s="595">
        <v>-1.013305376353657E-2</v>
      </c>
      <c r="W332" s="596">
        <v>104.73686055675491</v>
      </c>
      <c r="X332" s="596">
        <v>107.22884437016776</v>
      </c>
      <c r="Y332" s="596">
        <v>118.05687191306143</v>
      </c>
      <c r="Z332" s="596">
        <v>122.86875218224887</v>
      </c>
      <c r="AA332" s="596">
        <v>129.36158467895635</v>
      </c>
      <c r="AB332" s="594">
        <v>7435.8479999999981</v>
      </c>
      <c r="AC332" s="595">
        <v>1.5138791941030889E-2</v>
      </c>
      <c r="AD332" s="594">
        <v>7203.4860000000008</v>
      </c>
      <c r="AE332" s="595">
        <v>-3.1248890509864836E-2</v>
      </c>
      <c r="AF332" s="596">
        <v>134.58112879336406</v>
      </c>
      <c r="AG332" s="596">
        <v>139.36208521566545</v>
      </c>
      <c r="AH332" s="596">
        <v>149.95717067470926</v>
      </c>
      <c r="AI332" s="596">
        <v>148.43764660203459</v>
      </c>
      <c r="AJ332" s="596">
        <v>150.6848132501591</v>
      </c>
      <c r="AK332" s="596">
        <v>145.97608001940543</v>
      </c>
    </row>
    <row r="333" spans="1:37" x14ac:dyDescent="0.25">
      <c r="A333" s="592" t="s">
        <v>64</v>
      </c>
      <c r="B333" s="593">
        <v>1045.0019883590614</v>
      </c>
      <c r="C333" s="594">
        <f>+'SA16 TEMPLATE'!C22+'SA16 TEMPLATE'!C52+'SA16 TEMPLATE'!C83+'SA16 TEMPLATE'!C114+'SA16 TEMPLATE'!C145+'SA16 TEMPLATE'!C176+'SA16 TEMPLATE'!C207+'SA16 TEMPLATE'!C238+'SA16 TEMPLATE'!C269+'SA16 TEMPLATE'!C300</f>
        <v>1131.7029999999997</v>
      </c>
      <c r="D333" s="595">
        <f t="shared" si="20"/>
        <v>8.2967317389589443E-2</v>
      </c>
      <c r="E333" s="594">
        <f>+'SA16 TEMPLATE'!E22+'SA16 TEMPLATE'!E52+'SA16 TEMPLATE'!E83+'SA16 TEMPLATE'!E114+'SA16 TEMPLATE'!E145+'SA16 TEMPLATE'!E176+'SA16 TEMPLATE'!E207+'SA16 TEMPLATE'!E238+'SA16 TEMPLATE'!E269+'SA16 TEMPLATE'!E300</f>
        <v>1218.5479999999998</v>
      </c>
      <c r="F333" s="595">
        <f t="shared" si="21"/>
        <v>7.6738331523376752E-2</v>
      </c>
      <c r="G333" s="594">
        <f>+'SA16 TEMPLATE'!G22+'SA16 TEMPLATE'!G52+'SA16 TEMPLATE'!G83+'SA16 TEMPLATE'!G114+'SA16 TEMPLATE'!G145+'SA16 TEMPLATE'!G176+'SA16 TEMPLATE'!G207+'SA16 TEMPLATE'!G238+'SA16 TEMPLATE'!G269+'SA16 TEMPLATE'!G300</f>
        <v>1297.2650000000001</v>
      </c>
      <c r="H333" s="595">
        <f t="shared" si="22"/>
        <v>6.4599014564875851E-2</v>
      </c>
      <c r="I333" s="594">
        <f>+'SA16 TEMPLATE'!I22+'SA16 TEMPLATE'!I52+'SA16 TEMPLATE'!I83+'SA16 TEMPLATE'!I114+'SA16 TEMPLATE'!I145+'SA16 TEMPLATE'!I176+'SA16 TEMPLATE'!I207+'SA16 TEMPLATE'!I238+'SA16 TEMPLATE'!I269+'SA16 TEMPLATE'!I300</f>
        <v>1360.4160000000002</v>
      </c>
      <c r="J333" s="595">
        <f t="shared" si="23"/>
        <v>4.8680107765182952E-2</v>
      </c>
      <c r="K333" s="594">
        <f>+'SA16 TEMPLATE'!K22+'SA16 TEMPLATE'!K52+'SA16 TEMPLATE'!K83+'SA16 TEMPLATE'!K114+'SA16 TEMPLATE'!K145+'SA16 TEMPLATE'!K176+'SA16 TEMPLATE'!K207+'SA16 TEMPLATE'!K238+'SA16 TEMPLATE'!K269+'SA16 TEMPLATE'!K300</f>
        <v>1439.202</v>
      </c>
      <c r="L333" s="595">
        <f t="shared" si="24"/>
        <v>5.7913167736927396E-2</v>
      </c>
      <c r="M333" s="594">
        <f>+'SA16 TEMPLATE'!M22+'SA16 TEMPLATE'!M52+'SA16 TEMPLATE'!M83+'SA16 TEMPLATE'!M114+'SA16 TEMPLATE'!M145+'SA16 TEMPLATE'!M176+'SA16 TEMPLATE'!M207+'SA16 TEMPLATE'!M238+'SA16 TEMPLATE'!M269+'SA16 TEMPLATE'!M300</f>
        <v>1487.3539999999998</v>
      </c>
      <c r="N333" s="595">
        <f t="shared" si="25"/>
        <v>3.3457429881281302E-2</v>
      </c>
      <c r="O333" s="594">
        <f>+'SA16 TEMPLATE'!O22+'SA16 TEMPLATE'!O52+'SA16 TEMPLATE'!O83+'SA16 TEMPLATE'!O114+'SA16 TEMPLATE'!O145+'SA16 TEMPLATE'!O176+'SA16 TEMPLATE'!O207+'SA16 TEMPLATE'!O238+'SA16 TEMPLATE'!O269+'SA16 TEMPLATE'!O300</f>
        <v>1519.0260000000001</v>
      </c>
      <c r="P333" s="595">
        <f t="shared" si="26"/>
        <v>2.1294190892013776E-2</v>
      </c>
      <c r="Q333" s="594">
        <f>+'SA16 TEMPLATE'!Q22+'SA16 TEMPLATE'!Q52+'SA16 TEMPLATE'!Q83+'SA16 TEMPLATE'!Q114+'SA16 TEMPLATE'!Q145+'SA16 TEMPLATE'!Q176+'SA16 TEMPLATE'!Q207+'SA16 TEMPLATE'!Q238+'SA16 TEMPLATE'!Q269+'SA16 TEMPLATE'!Q300</f>
        <v>1578.7980000000005</v>
      </c>
      <c r="R333" s="595">
        <f t="shared" si="27"/>
        <v>3.9348898570531636E-2</v>
      </c>
      <c r="S333" s="594">
        <v>1654.213</v>
      </c>
      <c r="T333" s="595">
        <v>4.7767352124844016E-2</v>
      </c>
      <c r="U333" s="594">
        <v>1647.9970000000005</v>
      </c>
      <c r="V333" s="595">
        <v>-3.7576781224663569E-3</v>
      </c>
      <c r="W333" s="596">
        <v>107.67383315233768</v>
      </c>
      <c r="X333" s="596">
        <v>114.62945666840155</v>
      </c>
      <c r="Y333" s="596">
        <v>120.2096309720837</v>
      </c>
      <c r="Z333" s="596">
        <v>127.17135149416413</v>
      </c>
      <c r="AA333" s="596">
        <v>131.42617806968792</v>
      </c>
      <c r="AB333" s="594">
        <v>1662.6990000000003</v>
      </c>
      <c r="AC333" s="595">
        <v>8.9211327447803399E-3</v>
      </c>
      <c r="AD333" s="594">
        <v>1657.8510000000001</v>
      </c>
      <c r="AE333" s="595">
        <v>-2.9157412135330466E-3</v>
      </c>
      <c r="AF333" s="596">
        <v>134.22479219371164</v>
      </c>
      <c r="AG333" s="596">
        <v>139.50638992739269</v>
      </c>
      <c r="AH333" s="596">
        <v>146.17024077872026</v>
      </c>
      <c r="AI333" s="596">
        <v>145.62098006279041</v>
      </c>
      <c r="AJ333" s="596">
        <v>146.92008415635559</v>
      </c>
      <c r="AK333" s="596">
        <v>146.49170321188512</v>
      </c>
    </row>
    <row r="334" spans="1:37" x14ac:dyDescent="0.25">
      <c r="A334" s="592" t="s">
        <v>65</v>
      </c>
      <c r="B334" s="593">
        <v>1807.6781647187634</v>
      </c>
      <c r="C334" s="594">
        <f>+'SA16 TEMPLATE'!C23+'SA16 TEMPLATE'!C53+'SA16 TEMPLATE'!C84+'SA16 TEMPLATE'!C115+'SA16 TEMPLATE'!C146+'SA16 TEMPLATE'!C177+'SA16 TEMPLATE'!C208+'SA16 TEMPLATE'!C239+'SA16 TEMPLATE'!C270+'SA16 TEMPLATE'!C301</f>
        <v>1992.848</v>
      </c>
      <c r="D334" s="595">
        <f t="shared" si="20"/>
        <v>0.10243517839363023</v>
      </c>
      <c r="E334" s="594">
        <f>+'SA16 TEMPLATE'!E23+'SA16 TEMPLATE'!E53+'SA16 TEMPLATE'!E84+'SA16 TEMPLATE'!E115+'SA16 TEMPLATE'!E146+'SA16 TEMPLATE'!E177+'SA16 TEMPLATE'!E208+'SA16 TEMPLATE'!E239+'SA16 TEMPLATE'!E270+'SA16 TEMPLATE'!E301</f>
        <v>2086.4880000000003</v>
      </c>
      <c r="F334" s="595">
        <f t="shared" si="21"/>
        <v>4.6988029192392158E-2</v>
      </c>
      <c r="G334" s="594">
        <f>+'SA16 TEMPLATE'!G23+'SA16 TEMPLATE'!G53+'SA16 TEMPLATE'!G84+'SA16 TEMPLATE'!G115+'SA16 TEMPLATE'!G146+'SA16 TEMPLATE'!G177+'SA16 TEMPLATE'!G208+'SA16 TEMPLATE'!G239+'SA16 TEMPLATE'!G270+'SA16 TEMPLATE'!G301</f>
        <v>2118.759</v>
      </c>
      <c r="H334" s="595">
        <f t="shared" si="22"/>
        <v>1.5466659765117137E-2</v>
      </c>
      <c r="I334" s="594">
        <f>+'SA16 TEMPLATE'!I23+'SA16 TEMPLATE'!I53+'SA16 TEMPLATE'!I84+'SA16 TEMPLATE'!I115+'SA16 TEMPLATE'!I146+'SA16 TEMPLATE'!I177+'SA16 TEMPLATE'!I208+'SA16 TEMPLATE'!I239+'SA16 TEMPLATE'!I270+'SA16 TEMPLATE'!I301</f>
        <v>2343.9789999999998</v>
      </c>
      <c r="J334" s="595">
        <f t="shared" si="23"/>
        <v>0.10629807354210639</v>
      </c>
      <c r="K334" s="594">
        <f>+'SA16 TEMPLATE'!K23+'SA16 TEMPLATE'!K53+'SA16 TEMPLATE'!K84+'SA16 TEMPLATE'!K115+'SA16 TEMPLATE'!K146+'SA16 TEMPLATE'!K177+'SA16 TEMPLATE'!K208+'SA16 TEMPLATE'!K239+'SA16 TEMPLATE'!K270+'SA16 TEMPLATE'!K301</f>
        <v>2398.2660000000001</v>
      </c>
      <c r="L334" s="595">
        <f t="shared" si="24"/>
        <v>2.3160190428327329E-2</v>
      </c>
      <c r="M334" s="594">
        <f>+'SA16 TEMPLATE'!M23+'SA16 TEMPLATE'!M53+'SA16 TEMPLATE'!M84+'SA16 TEMPLATE'!M115+'SA16 TEMPLATE'!M146+'SA16 TEMPLATE'!M177+'SA16 TEMPLATE'!M208+'SA16 TEMPLATE'!M239+'SA16 TEMPLATE'!M270+'SA16 TEMPLATE'!M301</f>
        <v>2486.6</v>
      </c>
      <c r="N334" s="595">
        <f t="shared" si="25"/>
        <v>3.6832444774682969E-2</v>
      </c>
      <c r="O334" s="594">
        <f>+'SA16 TEMPLATE'!O23+'SA16 TEMPLATE'!O53+'SA16 TEMPLATE'!O84+'SA16 TEMPLATE'!O115+'SA16 TEMPLATE'!O146+'SA16 TEMPLATE'!O177+'SA16 TEMPLATE'!O208+'SA16 TEMPLATE'!O239+'SA16 TEMPLATE'!O270+'SA16 TEMPLATE'!O301</f>
        <v>2570.9770000000003</v>
      </c>
      <c r="P334" s="595">
        <f t="shared" si="26"/>
        <v>3.3932679160299371E-2</v>
      </c>
      <c r="Q334" s="594">
        <f>+'SA16 TEMPLATE'!Q23+'SA16 TEMPLATE'!Q53+'SA16 TEMPLATE'!Q84+'SA16 TEMPLATE'!Q115+'SA16 TEMPLATE'!Q146+'SA16 TEMPLATE'!Q177+'SA16 TEMPLATE'!Q208+'SA16 TEMPLATE'!Q239+'SA16 TEMPLATE'!Q270+'SA16 TEMPLATE'!Q301</f>
        <v>2680.1350000000002</v>
      </c>
      <c r="R334" s="595">
        <f t="shared" si="27"/>
        <v>4.24577893929039E-2</v>
      </c>
      <c r="S334" s="594">
        <v>2792.4440000000004</v>
      </c>
      <c r="T334" s="595">
        <v>4.1904232436052728E-2</v>
      </c>
      <c r="U334" s="594">
        <v>2847.1159999999995</v>
      </c>
      <c r="V334" s="595">
        <v>1.9578548397031097E-2</v>
      </c>
      <c r="W334" s="596">
        <v>104.69880291923921</v>
      </c>
      <c r="X334" s="596">
        <v>106.31814368180613</v>
      </c>
      <c r="Y334" s="596">
        <v>117.619557537755</v>
      </c>
      <c r="Z334" s="596">
        <v>120.34364888842501</v>
      </c>
      <c r="AA334" s="596">
        <v>124.77619969009177</v>
      </c>
      <c r="AB334" s="594">
        <v>2889.837</v>
      </c>
      <c r="AC334" s="595">
        <v>1.500500857710064E-2</v>
      </c>
      <c r="AD334" s="594">
        <v>2793.3089999999997</v>
      </c>
      <c r="AE334" s="595">
        <v>-3.3402575993040522E-2</v>
      </c>
      <c r="AF334" s="596">
        <v>129.0101904410171</v>
      </c>
      <c r="AG334" s="596">
        <v>134.48767793630023</v>
      </c>
      <c r="AH334" s="596">
        <v>140.12328085232795</v>
      </c>
      <c r="AI334" s="596">
        <v>142.86669128804604</v>
      </c>
      <c r="AJ334" s="596">
        <v>145.01040721620515</v>
      </c>
      <c r="AK334" s="596">
        <v>140.1666860693841</v>
      </c>
    </row>
    <row r="335" spans="1:37" x14ac:dyDescent="0.25">
      <c r="A335" s="592" t="s">
        <v>66</v>
      </c>
      <c r="B335" s="593">
        <v>6751.8398777030061</v>
      </c>
      <c r="C335" s="594">
        <f>+'SA16 TEMPLATE'!C24+'SA16 TEMPLATE'!C54+'SA16 TEMPLATE'!C85+'SA16 TEMPLATE'!C116+'SA16 TEMPLATE'!C147+'SA16 TEMPLATE'!C178+'SA16 TEMPLATE'!C209+'SA16 TEMPLATE'!C240+'SA16 TEMPLATE'!C271+'SA16 TEMPLATE'!C302</f>
        <v>7392.8279999999995</v>
      </c>
      <c r="D335" s="595">
        <f t="shared" si="20"/>
        <v>9.4935326356563321E-2</v>
      </c>
      <c r="E335" s="594">
        <f>+'SA16 TEMPLATE'!E24+'SA16 TEMPLATE'!E54+'SA16 TEMPLATE'!E85+'SA16 TEMPLATE'!E116+'SA16 TEMPLATE'!E147+'SA16 TEMPLATE'!E178+'SA16 TEMPLATE'!E209+'SA16 TEMPLATE'!E240+'SA16 TEMPLATE'!E271+'SA16 TEMPLATE'!E302</f>
        <v>7551.8470000000007</v>
      </c>
      <c r="F335" s="595">
        <f t="shared" si="21"/>
        <v>2.1509901217775004E-2</v>
      </c>
      <c r="G335" s="594">
        <f>+'SA16 TEMPLATE'!G24+'SA16 TEMPLATE'!G54+'SA16 TEMPLATE'!G85+'SA16 TEMPLATE'!G116+'SA16 TEMPLATE'!G147+'SA16 TEMPLATE'!G178+'SA16 TEMPLATE'!G209+'SA16 TEMPLATE'!G240+'SA16 TEMPLATE'!G271+'SA16 TEMPLATE'!G302</f>
        <v>8126.5789999999997</v>
      </c>
      <c r="H335" s="595">
        <f t="shared" si="22"/>
        <v>7.610482574660199E-2</v>
      </c>
      <c r="I335" s="594">
        <f>+'SA16 TEMPLATE'!I24+'SA16 TEMPLATE'!I54+'SA16 TEMPLATE'!I85+'SA16 TEMPLATE'!I116+'SA16 TEMPLATE'!I147+'SA16 TEMPLATE'!I178+'SA16 TEMPLATE'!I209+'SA16 TEMPLATE'!I240+'SA16 TEMPLATE'!I271+'SA16 TEMPLATE'!I302</f>
        <v>9710.6080000000002</v>
      </c>
      <c r="J335" s="595">
        <f t="shared" si="23"/>
        <v>0.19491953502205547</v>
      </c>
      <c r="K335" s="594">
        <f>+'SA16 TEMPLATE'!K24+'SA16 TEMPLATE'!K54+'SA16 TEMPLATE'!K85+'SA16 TEMPLATE'!K116+'SA16 TEMPLATE'!K147+'SA16 TEMPLATE'!K178+'SA16 TEMPLATE'!K209+'SA16 TEMPLATE'!K240+'SA16 TEMPLATE'!K271+'SA16 TEMPLATE'!K302</f>
        <v>10323.805000000002</v>
      </c>
      <c r="L335" s="595">
        <f t="shared" si="24"/>
        <v>6.3147127347741971E-2</v>
      </c>
      <c r="M335" s="594">
        <f>+'SA16 TEMPLATE'!M24+'SA16 TEMPLATE'!M54+'SA16 TEMPLATE'!M85+'SA16 TEMPLATE'!M116+'SA16 TEMPLATE'!M147+'SA16 TEMPLATE'!M178+'SA16 TEMPLATE'!M209+'SA16 TEMPLATE'!M240+'SA16 TEMPLATE'!M271+'SA16 TEMPLATE'!M302</f>
        <v>10874.085000000001</v>
      </c>
      <c r="N335" s="595">
        <f t="shared" si="25"/>
        <v>5.3302052876821937E-2</v>
      </c>
      <c r="O335" s="594">
        <f>+'SA16 TEMPLATE'!O24+'SA16 TEMPLATE'!O54+'SA16 TEMPLATE'!O85+'SA16 TEMPLATE'!O116+'SA16 TEMPLATE'!O147+'SA16 TEMPLATE'!O178+'SA16 TEMPLATE'!O209+'SA16 TEMPLATE'!O240+'SA16 TEMPLATE'!O271+'SA16 TEMPLATE'!O302</f>
        <v>11036.6</v>
      </c>
      <c r="P335" s="595">
        <f t="shared" si="26"/>
        <v>1.4945165501281202E-2</v>
      </c>
      <c r="Q335" s="594">
        <f>+'SA16 TEMPLATE'!Q24+'SA16 TEMPLATE'!Q54+'SA16 TEMPLATE'!Q85+'SA16 TEMPLATE'!Q116+'SA16 TEMPLATE'!Q147+'SA16 TEMPLATE'!Q178+'SA16 TEMPLATE'!Q209+'SA16 TEMPLATE'!Q240+'SA16 TEMPLATE'!Q271+'SA16 TEMPLATE'!Q302</f>
        <v>11120.979999999998</v>
      </c>
      <c r="R335" s="595">
        <f t="shared" si="27"/>
        <v>7.6454705253427126E-3</v>
      </c>
      <c r="S335" s="594">
        <v>11370.282999999999</v>
      </c>
      <c r="T335" s="595">
        <v>2.2417358901823559E-2</v>
      </c>
      <c r="U335" s="594">
        <v>11274.413</v>
      </c>
      <c r="V335" s="595">
        <v>-8.4316283068767046E-3</v>
      </c>
      <c r="W335" s="596">
        <v>102.1509901217775</v>
      </c>
      <c r="X335" s="596">
        <v>109.92517342483823</v>
      </c>
      <c r="Y335" s="596">
        <v>131.35173711602653</v>
      </c>
      <c r="Z335" s="596">
        <v>139.64622198703938</v>
      </c>
      <c r="AA335" s="596">
        <v>147.08965229544094</v>
      </c>
      <c r="AB335" s="594">
        <v>11150.554</v>
      </c>
      <c r="AC335" s="595">
        <v>-1.0985849108064463E-2</v>
      </c>
      <c r="AD335" s="594">
        <v>11121.803</v>
      </c>
      <c r="AE335" s="595">
        <v>-2.5784369099508602E-3</v>
      </c>
      <c r="AF335" s="596">
        <v>149.28793149252223</v>
      </c>
      <c r="AG335" s="596">
        <v>150.42930797253769</v>
      </c>
      <c r="AH335" s="596">
        <v>153.80153575871103</v>
      </c>
      <c r="AI335" s="596">
        <v>152.50473837616676</v>
      </c>
      <c r="AJ335" s="596">
        <v>150.82934433210136</v>
      </c>
      <c r="AK335" s="596">
        <v>150.44044038357177</v>
      </c>
    </row>
    <row r="336" spans="1:37" x14ac:dyDescent="0.25">
      <c r="A336" s="592" t="s">
        <v>67</v>
      </c>
      <c r="B336" s="593">
        <v>1638.4212945508632</v>
      </c>
      <c r="C336" s="594">
        <f>+'SA16 TEMPLATE'!C25+'SA16 TEMPLATE'!C55+'SA16 TEMPLATE'!C86+'SA16 TEMPLATE'!C117+'SA16 TEMPLATE'!C148+'SA16 TEMPLATE'!C179+'SA16 TEMPLATE'!C210+'SA16 TEMPLATE'!C241+'SA16 TEMPLATE'!C272+'SA16 TEMPLATE'!C303</f>
        <v>1741.472</v>
      </c>
      <c r="D336" s="595">
        <f t="shared" si="20"/>
        <v>6.2896341613642076E-2</v>
      </c>
      <c r="E336" s="594">
        <f>+'SA16 TEMPLATE'!E25+'SA16 TEMPLATE'!E55+'SA16 TEMPLATE'!E86+'SA16 TEMPLATE'!E117+'SA16 TEMPLATE'!E148+'SA16 TEMPLATE'!E179+'SA16 TEMPLATE'!E210+'SA16 TEMPLATE'!E241+'SA16 TEMPLATE'!E272+'SA16 TEMPLATE'!E303</f>
        <v>1842.6890000000001</v>
      </c>
      <c r="F336" s="595">
        <f t="shared" si="21"/>
        <v>5.8121520185222673E-2</v>
      </c>
      <c r="G336" s="594">
        <f>+'SA16 TEMPLATE'!G25+'SA16 TEMPLATE'!G55+'SA16 TEMPLATE'!G86+'SA16 TEMPLATE'!G117+'SA16 TEMPLATE'!G148+'SA16 TEMPLATE'!G179+'SA16 TEMPLATE'!G210+'SA16 TEMPLATE'!G241+'SA16 TEMPLATE'!G272+'SA16 TEMPLATE'!G303</f>
        <v>2007.5700000000006</v>
      </c>
      <c r="H336" s="595">
        <f t="shared" si="22"/>
        <v>8.9478474121243753E-2</v>
      </c>
      <c r="I336" s="594">
        <f>+'SA16 TEMPLATE'!I25+'SA16 TEMPLATE'!I55+'SA16 TEMPLATE'!I86+'SA16 TEMPLATE'!I117+'SA16 TEMPLATE'!I148+'SA16 TEMPLATE'!I179+'SA16 TEMPLATE'!I210+'SA16 TEMPLATE'!I241+'SA16 TEMPLATE'!I272+'SA16 TEMPLATE'!I303</f>
        <v>1980.1619999999996</v>
      </c>
      <c r="J336" s="595">
        <f t="shared" si="23"/>
        <v>-1.3652325946293793E-2</v>
      </c>
      <c r="K336" s="594">
        <f>+'SA16 TEMPLATE'!K25+'SA16 TEMPLATE'!K55+'SA16 TEMPLATE'!K86+'SA16 TEMPLATE'!K117+'SA16 TEMPLATE'!K148+'SA16 TEMPLATE'!K179+'SA16 TEMPLATE'!K210+'SA16 TEMPLATE'!K241+'SA16 TEMPLATE'!K272+'SA16 TEMPLATE'!K303</f>
        <v>2273.3890000000001</v>
      </c>
      <c r="L336" s="595">
        <f t="shared" si="24"/>
        <v>0.14808232861755785</v>
      </c>
      <c r="M336" s="594">
        <f>+'SA16 TEMPLATE'!M25+'SA16 TEMPLATE'!M55+'SA16 TEMPLATE'!M86+'SA16 TEMPLATE'!M117+'SA16 TEMPLATE'!M148+'SA16 TEMPLATE'!M179+'SA16 TEMPLATE'!M210+'SA16 TEMPLATE'!M241+'SA16 TEMPLATE'!M272+'SA16 TEMPLATE'!M303</f>
        <v>2283.44</v>
      </c>
      <c r="N336" s="595">
        <f t="shared" si="25"/>
        <v>4.4211527371690153E-3</v>
      </c>
      <c r="O336" s="594">
        <f>+'SA16 TEMPLATE'!O25+'SA16 TEMPLATE'!O55+'SA16 TEMPLATE'!O86+'SA16 TEMPLATE'!O117+'SA16 TEMPLATE'!O148+'SA16 TEMPLATE'!O179+'SA16 TEMPLATE'!O210+'SA16 TEMPLATE'!O241+'SA16 TEMPLATE'!O272+'SA16 TEMPLATE'!O303</f>
        <v>2380.942</v>
      </c>
      <c r="P336" s="595">
        <f t="shared" si="26"/>
        <v>4.2699611113057472E-2</v>
      </c>
      <c r="Q336" s="594">
        <f>+'SA16 TEMPLATE'!Q25+'SA16 TEMPLATE'!Q55+'SA16 TEMPLATE'!Q86+'SA16 TEMPLATE'!Q117+'SA16 TEMPLATE'!Q148+'SA16 TEMPLATE'!Q179+'SA16 TEMPLATE'!Q210+'SA16 TEMPLATE'!Q241+'SA16 TEMPLATE'!Q272+'SA16 TEMPLATE'!Q303</f>
        <v>2388.518</v>
      </c>
      <c r="R336" s="595">
        <f t="shared" si="27"/>
        <v>3.1819338732316967E-3</v>
      </c>
      <c r="S336" s="594">
        <v>2433.1090000000004</v>
      </c>
      <c r="T336" s="595">
        <v>1.8668898455025396E-2</v>
      </c>
      <c r="U336" s="594">
        <v>2388.9599999999996</v>
      </c>
      <c r="V336" s="595">
        <v>-1.8145097486385028E-2</v>
      </c>
      <c r="W336" s="596">
        <v>105.81215201852227</v>
      </c>
      <c r="X336" s="596">
        <v>115.28006192462472</v>
      </c>
      <c r="Y336" s="596">
        <v>113.70622094412082</v>
      </c>
      <c r="Z336" s="596">
        <v>130.54410291982876</v>
      </c>
      <c r="AA336" s="596">
        <v>131.12125833777404</v>
      </c>
      <c r="AB336" s="594">
        <v>2369.9630000000002</v>
      </c>
      <c r="AC336" s="595">
        <v>-7.9519958475652141E-3</v>
      </c>
      <c r="AD336" s="594">
        <v>2361.4599999999996</v>
      </c>
      <c r="AE336" s="595">
        <v>-3.5878197254558871E-3</v>
      </c>
      <c r="AF336" s="596">
        <v>136.72008507745173</v>
      </c>
      <c r="AG336" s="596">
        <v>137.15511934731077</v>
      </c>
      <c r="AH336" s="596">
        <v>139.71565434299262</v>
      </c>
      <c r="AI336" s="596">
        <v>137.18050017456494</v>
      </c>
      <c r="AJ336" s="596">
        <v>136.0896414068099</v>
      </c>
      <c r="AK336" s="596">
        <v>135.60137630694032</v>
      </c>
    </row>
    <row r="337" spans="1:37" x14ac:dyDescent="0.25">
      <c r="A337" s="592" t="s">
        <v>68</v>
      </c>
      <c r="B337" s="593">
        <v>375.64595846653617</v>
      </c>
      <c r="C337" s="594">
        <f>+'SA16 TEMPLATE'!C26+'SA16 TEMPLATE'!C56+'SA16 TEMPLATE'!C87+'SA16 TEMPLATE'!C118+'SA16 TEMPLATE'!C149+'SA16 TEMPLATE'!C180+'SA16 TEMPLATE'!C211+'SA16 TEMPLATE'!C242+'SA16 TEMPLATE'!C273+'SA16 TEMPLATE'!C304</f>
        <v>444.423</v>
      </c>
      <c r="D337" s="595">
        <f t="shared" si="20"/>
        <v>0.1830900612220768</v>
      </c>
      <c r="E337" s="594">
        <f>+'SA16 TEMPLATE'!E26+'SA16 TEMPLATE'!E56+'SA16 TEMPLATE'!E87+'SA16 TEMPLATE'!E118+'SA16 TEMPLATE'!E149+'SA16 TEMPLATE'!E180+'SA16 TEMPLATE'!E211+'SA16 TEMPLATE'!E242+'SA16 TEMPLATE'!E273+'SA16 TEMPLATE'!E304</f>
        <v>453.03</v>
      </c>
      <c r="F337" s="595">
        <f t="shared" si="21"/>
        <v>1.9366684442524287E-2</v>
      </c>
      <c r="G337" s="594">
        <f>+'SA16 TEMPLATE'!G26+'SA16 TEMPLATE'!G56+'SA16 TEMPLATE'!G87+'SA16 TEMPLATE'!G118+'SA16 TEMPLATE'!G149+'SA16 TEMPLATE'!G180+'SA16 TEMPLATE'!G211+'SA16 TEMPLATE'!G242+'SA16 TEMPLATE'!G273+'SA16 TEMPLATE'!G304</f>
        <v>528.28700000000003</v>
      </c>
      <c r="H337" s="595">
        <f t="shared" si="22"/>
        <v>0.16611924155133229</v>
      </c>
      <c r="I337" s="594">
        <f>+'SA16 TEMPLATE'!I26+'SA16 TEMPLATE'!I56+'SA16 TEMPLATE'!I87+'SA16 TEMPLATE'!I118+'SA16 TEMPLATE'!I149+'SA16 TEMPLATE'!I180+'SA16 TEMPLATE'!I211+'SA16 TEMPLATE'!I242+'SA16 TEMPLATE'!I273+'SA16 TEMPLATE'!I304</f>
        <v>528.68799999999999</v>
      </c>
      <c r="J337" s="595">
        <f t="shared" si="23"/>
        <v>7.5905710343043386E-4</v>
      </c>
      <c r="K337" s="594">
        <f>+'SA16 TEMPLATE'!K26+'SA16 TEMPLATE'!K56+'SA16 TEMPLATE'!K87+'SA16 TEMPLATE'!K118+'SA16 TEMPLATE'!K149+'SA16 TEMPLATE'!K180+'SA16 TEMPLATE'!K211+'SA16 TEMPLATE'!K242+'SA16 TEMPLATE'!K273+'SA16 TEMPLATE'!K304</f>
        <v>660.18299999999999</v>
      </c>
      <c r="L337" s="595">
        <f t="shared" si="24"/>
        <v>0.24871947159761523</v>
      </c>
      <c r="M337" s="594">
        <f>+'SA16 TEMPLATE'!M26+'SA16 TEMPLATE'!M56+'SA16 TEMPLATE'!M87+'SA16 TEMPLATE'!M118+'SA16 TEMPLATE'!M149+'SA16 TEMPLATE'!M180+'SA16 TEMPLATE'!M211+'SA16 TEMPLATE'!M242+'SA16 TEMPLATE'!M273+'SA16 TEMPLATE'!M304</f>
        <v>591.11799999999994</v>
      </c>
      <c r="N337" s="595">
        <f t="shared" si="25"/>
        <v>-0.10461493252628447</v>
      </c>
      <c r="O337" s="594">
        <f>+'SA16 TEMPLATE'!O26+'SA16 TEMPLATE'!O56+'SA16 TEMPLATE'!O87+'SA16 TEMPLATE'!O118+'SA16 TEMPLATE'!O149+'SA16 TEMPLATE'!O180+'SA16 TEMPLATE'!O211+'SA16 TEMPLATE'!O242+'SA16 TEMPLATE'!O273+'SA16 TEMPLATE'!O304</f>
        <v>634.34400000000005</v>
      </c>
      <c r="P337" s="595">
        <f t="shared" si="26"/>
        <v>7.3125839510893118E-2</v>
      </c>
      <c r="Q337" s="594">
        <f>+'SA16 TEMPLATE'!Q26+'SA16 TEMPLATE'!Q56+'SA16 TEMPLATE'!Q87+'SA16 TEMPLATE'!Q118+'SA16 TEMPLATE'!Q149+'SA16 TEMPLATE'!Q180+'SA16 TEMPLATE'!Q211+'SA16 TEMPLATE'!Q242+'SA16 TEMPLATE'!Q273+'SA16 TEMPLATE'!Q304</f>
        <v>656.63700000000006</v>
      </c>
      <c r="R337" s="595">
        <f t="shared" si="27"/>
        <v>3.5143392228822221E-2</v>
      </c>
      <c r="S337" s="594">
        <v>671.55499999999995</v>
      </c>
      <c r="T337" s="595">
        <v>2.2718792879475102E-2</v>
      </c>
      <c r="U337" s="594">
        <v>665.8660000000001</v>
      </c>
      <c r="V337" s="595">
        <v>-8.4713835799001581E-3</v>
      </c>
      <c r="W337" s="596">
        <v>101.93666844425243</v>
      </c>
      <c r="X337" s="596">
        <v>118.87031049248127</v>
      </c>
      <c r="Y337" s="596">
        <v>118.96053984604757</v>
      </c>
      <c r="Z337" s="596">
        <v>148.54834245752357</v>
      </c>
      <c r="AA337" s="596">
        <v>133.00796763443833</v>
      </c>
      <c r="AB337" s="594">
        <v>668.98400000000004</v>
      </c>
      <c r="AC337" s="595">
        <v>4.6826238312212033E-3</v>
      </c>
      <c r="AD337" s="594">
        <v>649.57500000000016</v>
      </c>
      <c r="AE337" s="595">
        <v>-2.9012652021572827E-2</v>
      </c>
      <c r="AF337" s="596">
        <v>142.73428692934436</v>
      </c>
      <c r="AG337" s="596">
        <v>147.75045395940356</v>
      </c>
      <c r="AH337" s="596">
        <v>151.10716592075568</v>
      </c>
      <c r="AI337" s="596">
        <v>149.82707915656931</v>
      </c>
      <c r="AJ337" s="596">
        <v>150.52866300799013</v>
      </c>
      <c r="AK337" s="596">
        <v>146.16142728886672</v>
      </c>
    </row>
    <row r="338" spans="1:37" x14ac:dyDescent="0.25">
      <c r="A338" s="592" t="s">
        <v>69</v>
      </c>
      <c r="B338" s="593">
        <v>6649.9031643314211</v>
      </c>
      <c r="C338" s="594">
        <f>+'SA16 TEMPLATE'!C27+'SA16 TEMPLATE'!C57+'SA16 TEMPLATE'!C88+'SA16 TEMPLATE'!C119+'SA16 TEMPLATE'!C150+'SA16 TEMPLATE'!C181+'SA16 TEMPLATE'!C212+'SA16 TEMPLATE'!C243+'SA16 TEMPLATE'!C274+'SA16 TEMPLATE'!C305</f>
        <v>7414.5990000000002</v>
      </c>
      <c r="D338" s="595">
        <f t="shared" si="20"/>
        <v>0.11499352949532181</v>
      </c>
      <c r="E338" s="594">
        <f>+'SA16 TEMPLATE'!E27+'SA16 TEMPLATE'!E57+'SA16 TEMPLATE'!E88+'SA16 TEMPLATE'!E119+'SA16 TEMPLATE'!E150+'SA16 TEMPLATE'!E181+'SA16 TEMPLATE'!E212+'SA16 TEMPLATE'!E243+'SA16 TEMPLATE'!E274+'SA16 TEMPLATE'!E305</f>
        <v>7838.3909999999996</v>
      </c>
      <c r="F338" s="595">
        <f t="shared" si="21"/>
        <v>5.7156428823729975E-2</v>
      </c>
      <c r="G338" s="594">
        <f>+'SA16 TEMPLATE'!G27+'SA16 TEMPLATE'!G57+'SA16 TEMPLATE'!G88+'SA16 TEMPLATE'!G119+'SA16 TEMPLATE'!G150+'SA16 TEMPLATE'!G181+'SA16 TEMPLATE'!G212+'SA16 TEMPLATE'!G243+'SA16 TEMPLATE'!G274+'SA16 TEMPLATE'!G305</f>
        <v>7907.4130000000005</v>
      </c>
      <c r="H338" s="595">
        <f t="shared" si="22"/>
        <v>8.8056337072239498E-3</v>
      </c>
      <c r="I338" s="594">
        <f>+'SA16 TEMPLATE'!I27+'SA16 TEMPLATE'!I57+'SA16 TEMPLATE'!I88+'SA16 TEMPLATE'!I119+'SA16 TEMPLATE'!I150+'SA16 TEMPLATE'!I181+'SA16 TEMPLATE'!I212+'SA16 TEMPLATE'!I243+'SA16 TEMPLATE'!I274+'SA16 TEMPLATE'!I305</f>
        <v>8913.1409999999996</v>
      </c>
      <c r="J338" s="595">
        <f t="shared" si="23"/>
        <v>0.12718799435415845</v>
      </c>
      <c r="K338" s="594">
        <f>+'SA16 TEMPLATE'!K27+'SA16 TEMPLATE'!K57+'SA16 TEMPLATE'!K88+'SA16 TEMPLATE'!K119+'SA16 TEMPLATE'!K150+'SA16 TEMPLATE'!K181+'SA16 TEMPLATE'!K212+'SA16 TEMPLATE'!K243+'SA16 TEMPLATE'!K274+'SA16 TEMPLATE'!K305</f>
        <v>9784.5760000000009</v>
      </c>
      <c r="L338" s="595">
        <f t="shared" si="24"/>
        <v>9.7769686354114829E-2</v>
      </c>
      <c r="M338" s="594">
        <f>+'SA16 TEMPLATE'!M27+'SA16 TEMPLATE'!M57+'SA16 TEMPLATE'!M88+'SA16 TEMPLATE'!M119+'SA16 TEMPLATE'!M150+'SA16 TEMPLATE'!M181+'SA16 TEMPLATE'!M212+'SA16 TEMPLATE'!M243+'SA16 TEMPLATE'!M274+'SA16 TEMPLATE'!M305</f>
        <v>9400.0440000000017</v>
      </c>
      <c r="N338" s="595">
        <f t="shared" si="25"/>
        <v>-3.9299812275973858E-2</v>
      </c>
      <c r="O338" s="594">
        <f>+'SA16 TEMPLATE'!O27+'SA16 TEMPLATE'!O57+'SA16 TEMPLATE'!O88+'SA16 TEMPLATE'!O119+'SA16 TEMPLATE'!O150+'SA16 TEMPLATE'!O181+'SA16 TEMPLATE'!O212+'SA16 TEMPLATE'!O243+'SA16 TEMPLATE'!O274+'SA16 TEMPLATE'!O305</f>
        <v>9861.9319999999989</v>
      </c>
      <c r="P338" s="595">
        <f t="shared" si="26"/>
        <v>4.9136791274593729E-2</v>
      </c>
      <c r="Q338" s="594">
        <f>+'SA16 TEMPLATE'!Q27+'SA16 TEMPLATE'!Q57+'SA16 TEMPLATE'!Q88+'SA16 TEMPLATE'!Q119+'SA16 TEMPLATE'!Q150+'SA16 TEMPLATE'!Q181+'SA16 TEMPLATE'!Q212+'SA16 TEMPLATE'!Q243+'SA16 TEMPLATE'!Q274+'SA16 TEMPLATE'!Q305</f>
        <v>10217.481000000002</v>
      </c>
      <c r="R338" s="595">
        <f t="shared" si="27"/>
        <v>3.6052672032214655E-2</v>
      </c>
      <c r="S338" s="594">
        <v>10257.429999999998</v>
      </c>
      <c r="T338" s="595">
        <v>3.9098678040112708E-3</v>
      </c>
      <c r="U338" s="594">
        <v>10147.430000000002</v>
      </c>
      <c r="V338" s="595">
        <v>-1.0723933772884277E-2</v>
      </c>
      <c r="W338" s="596">
        <v>105.715642882373</v>
      </c>
      <c r="X338" s="596">
        <v>106.64653611071887</v>
      </c>
      <c r="Y338" s="596">
        <v>120.21069514345953</v>
      </c>
      <c r="Z338" s="596">
        <v>131.96365710404569</v>
      </c>
      <c r="AA338" s="596">
        <v>126.77751015260571</v>
      </c>
      <c r="AB338" s="594">
        <v>9949.3780000000006</v>
      </c>
      <c r="AC338" s="595">
        <v>-1.9517454173125753E-2</v>
      </c>
      <c r="AD338" s="594">
        <v>9790.5660000000025</v>
      </c>
      <c r="AE338" s="595">
        <v>-1.5962002850831283E-2</v>
      </c>
      <c r="AF338" s="596">
        <v>133.00695020728699</v>
      </c>
      <c r="AG338" s="596">
        <v>137.80220616111541</v>
      </c>
      <c r="AH338" s="596">
        <v>138.34099457030646</v>
      </c>
      <c r="AI338" s="596">
        <v>136.85743490645956</v>
      </c>
      <c r="AJ338" s="596">
        <v>134.18632619242121</v>
      </c>
      <c r="AK338" s="596">
        <v>132.04444367119521</v>
      </c>
    </row>
    <row r="339" spans="1:37" x14ac:dyDescent="0.25">
      <c r="A339" s="592" t="s">
        <v>70</v>
      </c>
      <c r="B339" s="593">
        <v>4530.8730485779352</v>
      </c>
      <c r="C339" s="594">
        <f>+'SA16 TEMPLATE'!C28+'SA16 TEMPLATE'!C58+'SA16 TEMPLATE'!C89+'SA16 TEMPLATE'!C120+'SA16 TEMPLATE'!C151+'SA16 TEMPLATE'!C182+'SA16 TEMPLATE'!C213+'SA16 TEMPLATE'!C244+'SA16 TEMPLATE'!C275+'SA16 TEMPLATE'!C306</f>
        <v>4919.7779999999984</v>
      </c>
      <c r="D339" s="595">
        <f t="shared" si="20"/>
        <v>8.5834440129397449E-2</v>
      </c>
      <c r="E339" s="594">
        <f>+'SA16 TEMPLATE'!E28+'SA16 TEMPLATE'!E58+'SA16 TEMPLATE'!E89+'SA16 TEMPLATE'!E120+'SA16 TEMPLATE'!E151+'SA16 TEMPLATE'!E182+'SA16 TEMPLATE'!E213+'SA16 TEMPLATE'!E244+'SA16 TEMPLATE'!E275+'SA16 TEMPLATE'!E306</f>
        <v>5106.18</v>
      </c>
      <c r="F339" s="595">
        <f t="shared" si="21"/>
        <v>3.7888294959651007E-2</v>
      </c>
      <c r="G339" s="594">
        <f>+'SA16 TEMPLATE'!G28+'SA16 TEMPLATE'!G58+'SA16 TEMPLATE'!G89+'SA16 TEMPLATE'!G120+'SA16 TEMPLATE'!G151+'SA16 TEMPLATE'!G182+'SA16 TEMPLATE'!G213+'SA16 TEMPLATE'!G244+'SA16 TEMPLATE'!G275+'SA16 TEMPLATE'!G306</f>
        <v>5277.0660000000007</v>
      </c>
      <c r="H339" s="595">
        <f t="shared" si="22"/>
        <v>3.3466505293585504E-2</v>
      </c>
      <c r="I339" s="594">
        <f>+'SA16 TEMPLATE'!I28+'SA16 TEMPLATE'!I58+'SA16 TEMPLATE'!I89+'SA16 TEMPLATE'!I120+'SA16 TEMPLATE'!I151+'SA16 TEMPLATE'!I182+'SA16 TEMPLATE'!I213+'SA16 TEMPLATE'!I244+'SA16 TEMPLATE'!I275+'SA16 TEMPLATE'!I306</f>
        <v>5583.13</v>
      </c>
      <c r="J339" s="595">
        <f t="shared" si="23"/>
        <v>5.7998895598425214E-2</v>
      </c>
      <c r="K339" s="594">
        <f>+'SA16 TEMPLATE'!K28+'SA16 TEMPLATE'!K58+'SA16 TEMPLATE'!K89+'SA16 TEMPLATE'!K120+'SA16 TEMPLATE'!K151+'SA16 TEMPLATE'!K182+'SA16 TEMPLATE'!K213+'SA16 TEMPLATE'!K244+'SA16 TEMPLATE'!K275+'SA16 TEMPLATE'!K306</f>
        <v>6314.5870000000004</v>
      </c>
      <c r="L339" s="595">
        <f t="shared" si="24"/>
        <v>0.1310119950637009</v>
      </c>
      <c r="M339" s="594">
        <f>+'SA16 TEMPLATE'!M28+'SA16 TEMPLATE'!M58+'SA16 TEMPLATE'!M89+'SA16 TEMPLATE'!M120+'SA16 TEMPLATE'!M151+'SA16 TEMPLATE'!M182+'SA16 TEMPLATE'!M213+'SA16 TEMPLATE'!M244+'SA16 TEMPLATE'!M275+'SA16 TEMPLATE'!M306</f>
        <v>6444.2389999999996</v>
      </c>
      <c r="N339" s="595">
        <f t="shared" si="25"/>
        <v>2.053214248216061E-2</v>
      </c>
      <c r="O339" s="594">
        <f>+'SA16 TEMPLATE'!O28+'SA16 TEMPLATE'!O58+'SA16 TEMPLATE'!O89+'SA16 TEMPLATE'!O120+'SA16 TEMPLATE'!O151+'SA16 TEMPLATE'!O182+'SA16 TEMPLATE'!O213+'SA16 TEMPLATE'!O244+'SA16 TEMPLATE'!O275+'SA16 TEMPLATE'!O306</f>
        <v>6861.7250000000004</v>
      </c>
      <c r="P339" s="595">
        <f t="shared" si="26"/>
        <v>6.4784375626043791E-2</v>
      </c>
      <c r="Q339" s="594">
        <f>+'SA16 TEMPLATE'!Q28+'SA16 TEMPLATE'!Q58+'SA16 TEMPLATE'!Q89+'SA16 TEMPLATE'!Q120+'SA16 TEMPLATE'!Q151+'SA16 TEMPLATE'!Q182+'SA16 TEMPLATE'!Q213+'SA16 TEMPLATE'!Q244+'SA16 TEMPLATE'!Q275+'SA16 TEMPLATE'!Q306</f>
        <v>7193.1259999999993</v>
      </c>
      <c r="R339" s="595">
        <f t="shared" si="27"/>
        <v>4.8297039009869806E-2</v>
      </c>
      <c r="S339" s="594">
        <v>7245.8789999999999</v>
      </c>
      <c r="T339" s="595">
        <v>7.3338073043626118E-3</v>
      </c>
      <c r="U339" s="594">
        <v>7369.5980000000009</v>
      </c>
      <c r="V339" s="595">
        <v>1.7074394976786249E-2</v>
      </c>
      <c r="W339" s="596">
        <v>103.7888294959651</v>
      </c>
      <c r="X339" s="596">
        <v>107.26227890770686</v>
      </c>
      <c r="Y339" s="596">
        <v>113.48337262372411</v>
      </c>
      <c r="Z339" s="596">
        <v>128.35105567771558</v>
      </c>
      <c r="AA339" s="596">
        <v>130.98637784062618</v>
      </c>
      <c r="AB339" s="594">
        <v>7158.4380000000001</v>
      </c>
      <c r="AC339" s="595">
        <v>-2.8652851892328555E-2</v>
      </c>
      <c r="AD339" s="594">
        <v>7037.8869999999988</v>
      </c>
      <c r="AE339" s="595">
        <v>-1.6840405686268611E-2</v>
      </c>
      <c r="AF339" s="596">
        <v>139.47224854454819</v>
      </c>
      <c r="AG339" s="596">
        <v>146.20834517329851</v>
      </c>
      <c r="AH339" s="596">
        <v>147.28060900308921</v>
      </c>
      <c r="AI339" s="596">
        <v>149.79533629362959</v>
      </c>
      <c r="AJ339" s="596">
        <v>145.50327270864665</v>
      </c>
      <c r="AK339" s="596">
        <v>143.05293856755327</v>
      </c>
    </row>
    <row r="340" spans="1:37" x14ac:dyDescent="0.25">
      <c r="A340" s="592" t="s">
        <v>71</v>
      </c>
      <c r="B340" s="593">
        <v>649.17186136230987</v>
      </c>
      <c r="C340" s="594">
        <f>+'SA16 TEMPLATE'!C29+'SA16 TEMPLATE'!C59+'SA16 TEMPLATE'!C90+'SA16 TEMPLATE'!C121+'SA16 TEMPLATE'!C152+'SA16 TEMPLATE'!C183+'SA16 TEMPLATE'!C214+'SA16 TEMPLATE'!C245+'SA16 TEMPLATE'!C276+'SA16 TEMPLATE'!C307</f>
        <v>707.90899999999999</v>
      </c>
      <c r="D340" s="595">
        <f t="shared" si="20"/>
        <v>9.0480105706412142E-2</v>
      </c>
      <c r="E340" s="594">
        <f>+'SA16 TEMPLATE'!E29+'SA16 TEMPLATE'!E59+'SA16 TEMPLATE'!E90+'SA16 TEMPLATE'!E121+'SA16 TEMPLATE'!E152+'SA16 TEMPLATE'!E183+'SA16 TEMPLATE'!E214+'SA16 TEMPLATE'!E245+'SA16 TEMPLATE'!E276+'SA16 TEMPLATE'!E307</f>
        <v>732.55499999999995</v>
      </c>
      <c r="F340" s="595">
        <f t="shared" si="21"/>
        <v>3.4815209299500299E-2</v>
      </c>
      <c r="G340" s="594">
        <f>+'SA16 TEMPLATE'!G29+'SA16 TEMPLATE'!G59+'SA16 TEMPLATE'!G90+'SA16 TEMPLATE'!G121+'SA16 TEMPLATE'!G152+'SA16 TEMPLATE'!G183+'SA16 TEMPLATE'!G214+'SA16 TEMPLATE'!G245+'SA16 TEMPLATE'!G276+'SA16 TEMPLATE'!G307</f>
        <v>780.673</v>
      </c>
      <c r="H340" s="595">
        <f t="shared" si="22"/>
        <v>6.5685170396762096E-2</v>
      </c>
      <c r="I340" s="594">
        <f>+'SA16 TEMPLATE'!I29+'SA16 TEMPLATE'!I59+'SA16 TEMPLATE'!I90+'SA16 TEMPLATE'!I121+'SA16 TEMPLATE'!I152+'SA16 TEMPLATE'!I183+'SA16 TEMPLATE'!I214+'SA16 TEMPLATE'!I245+'SA16 TEMPLATE'!I276+'SA16 TEMPLATE'!I307</f>
        <v>833.49999999999977</v>
      </c>
      <c r="J340" s="595">
        <f t="shared" si="23"/>
        <v>6.7668537274889445E-2</v>
      </c>
      <c r="K340" s="594">
        <f>+'SA16 TEMPLATE'!K29+'SA16 TEMPLATE'!K59+'SA16 TEMPLATE'!K90+'SA16 TEMPLATE'!K121+'SA16 TEMPLATE'!K152+'SA16 TEMPLATE'!K183+'SA16 TEMPLATE'!K214+'SA16 TEMPLATE'!K245+'SA16 TEMPLATE'!K276+'SA16 TEMPLATE'!K307</f>
        <v>914.50699999999983</v>
      </c>
      <c r="L340" s="595">
        <f t="shared" si="24"/>
        <v>9.7188962207558585E-2</v>
      </c>
      <c r="M340" s="594">
        <f>+'SA16 TEMPLATE'!M29+'SA16 TEMPLATE'!M59+'SA16 TEMPLATE'!M90+'SA16 TEMPLATE'!M121+'SA16 TEMPLATE'!M152+'SA16 TEMPLATE'!M183+'SA16 TEMPLATE'!M214+'SA16 TEMPLATE'!M245+'SA16 TEMPLATE'!M276+'SA16 TEMPLATE'!M307</f>
        <v>920.86599999999999</v>
      </c>
      <c r="N340" s="595">
        <f t="shared" si="25"/>
        <v>6.9534732921674213E-3</v>
      </c>
      <c r="O340" s="594">
        <f>+'SA16 TEMPLATE'!O29+'SA16 TEMPLATE'!O59+'SA16 TEMPLATE'!O90+'SA16 TEMPLATE'!O121+'SA16 TEMPLATE'!O152+'SA16 TEMPLATE'!O183+'SA16 TEMPLATE'!O214+'SA16 TEMPLATE'!O245+'SA16 TEMPLATE'!O276+'SA16 TEMPLATE'!O307</f>
        <v>987.14400000000001</v>
      </c>
      <c r="P340" s="595">
        <f t="shared" si="26"/>
        <v>7.1973555327268054E-2</v>
      </c>
      <c r="Q340" s="594">
        <f>+'SA16 TEMPLATE'!Q29+'SA16 TEMPLATE'!Q59+'SA16 TEMPLATE'!Q90+'SA16 TEMPLATE'!Q121+'SA16 TEMPLATE'!Q152+'SA16 TEMPLATE'!Q183+'SA16 TEMPLATE'!Q214+'SA16 TEMPLATE'!Q245+'SA16 TEMPLATE'!Q276+'SA16 TEMPLATE'!Q307</f>
        <v>1025.0160000000001</v>
      </c>
      <c r="R340" s="595">
        <f t="shared" si="27"/>
        <v>3.8365223310884808E-2</v>
      </c>
      <c r="S340" s="594">
        <v>1039.3389999999999</v>
      </c>
      <c r="T340" s="595">
        <v>1.3973440414588518E-2</v>
      </c>
      <c r="U340" s="594">
        <v>1067.5889999999999</v>
      </c>
      <c r="V340" s="595">
        <v>2.718073698764311E-2</v>
      </c>
      <c r="W340" s="596">
        <v>103.48152092995004</v>
      </c>
      <c r="X340" s="596">
        <v>110.2787222651499</v>
      </c>
      <c r="Y340" s="596">
        <v>117.74112209337638</v>
      </c>
      <c r="Z340" s="596">
        <v>129.18425955878507</v>
      </c>
      <c r="AA340" s="596">
        <v>130.08253885739552</v>
      </c>
      <c r="AB340" s="594">
        <v>1078.2650000000003</v>
      </c>
      <c r="AC340" s="595">
        <v>1.0000103035906502E-2</v>
      </c>
      <c r="AD340" s="594">
        <v>1042.6199999999999</v>
      </c>
      <c r="AE340" s="595">
        <v>-3.305773627076871E-2</v>
      </c>
      <c r="AF340" s="596">
        <v>139.44504166495977</v>
      </c>
      <c r="AG340" s="596">
        <v>144.79488182803158</v>
      </c>
      <c r="AH340" s="596">
        <v>146.81816448159296</v>
      </c>
      <c r="AI340" s="596">
        <v>150.80879039537567</v>
      </c>
      <c r="AJ340" s="596">
        <v>152.31689383804985</v>
      </c>
      <c r="AK340" s="596">
        <v>147.28164213196891</v>
      </c>
    </row>
    <row r="341" spans="1:37" x14ac:dyDescent="0.25">
      <c r="A341" s="592" t="s">
        <v>72</v>
      </c>
      <c r="B341" s="593">
        <v>2317.3333264472412</v>
      </c>
      <c r="C341" s="594">
        <f>+'SA16 TEMPLATE'!C30+'SA16 TEMPLATE'!C60+'SA16 TEMPLATE'!C91+'SA16 TEMPLATE'!C122+'SA16 TEMPLATE'!C153+'SA16 TEMPLATE'!C184+'SA16 TEMPLATE'!C215+'SA16 TEMPLATE'!C246+'SA16 TEMPLATE'!C277+'SA16 TEMPLATE'!C308</f>
        <v>2527.6650000000004</v>
      </c>
      <c r="D341" s="595">
        <f t="shared" si="20"/>
        <v>9.0764531434596715E-2</v>
      </c>
      <c r="E341" s="594">
        <f>+'SA16 TEMPLATE'!E30+'SA16 TEMPLATE'!E60+'SA16 TEMPLATE'!E91+'SA16 TEMPLATE'!E122+'SA16 TEMPLATE'!E153+'SA16 TEMPLATE'!E184+'SA16 TEMPLATE'!E215+'SA16 TEMPLATE'!E246+'SA16 TEMPLATE'!E277+'SA16 TEMPLATE'!E308</f>
        <v>2587.328</v>
      </c>
      <c r="F341" s="595">
        <f t="shared" si="21"/>
        <v>2.3603998156401084E-2</v>
      </c>
      <c r="G341" s="594">
        <f>+'SA16 TEMPLATE'!G30+'SA16 TEMPLATE'!G60+'SA16 TEMPLATE'!G91+'SA16 TEMPLATE'!G122+'SA16 TEMPLATE'!G153+'SA16 TEMPLATE'!G184+'SA16 TEMPLATE'!G215+'SA16 TEMPLATE'!G246+'SA16 TEMPLATE'!G277+'SA16 TEMPLATE'!G308</f>
        <v>2609.873</v>
      </c>
      <c r="H341" s="595">
        <f t="shared" si="22"/>
        <v>8.7136227026492485E-3</v>
      </c>
      <c r="I341" s="594">
        <f>+'SA16 TEMPLATE'!I30+'SA16 TEMPLATE'!I60+'SA16 TEMPLATE'!I91+'SA16 TEMPLATE'!I122+'SA16 TEMPLATE'!I153+'SA16 TEMPLATE'!I184+'SA16 TEMPLATE'!I215+'SA16 TEMPLATE'!I246+'SA16 TEMPLATE'!I277+'SA16 TEMPLATE'!I308</f>
        <v>2801.2039999999997</v>
      </c>
      <c r="J341" s="595">
        <f t="shared" si="23"/>
        <v>7.3310463765861283E-2</v>
      </c>
      <c r="K341" s="594">
        <f>+'SA16 TEMPLATE'!K30+'SA16 TEMPLATE'!K60+'SA16 TEMPLATE'!K91+'SA16 TEMPLATE'!K122+'SA16 TEMPLATE'!K153+'SA16 TEMPLATE'!K184+'SA16 TEMPLATE'!K215+'SA16 TEMPLATE'!K246+'SA16 TEMPLATE'!K277+'SA16 TEMPLATE'!K308</f>
        <v>2874.4859999999994</v>
      </c>
      <c r="L341" s="595">
        <f t="shared" si="24"/>
        <v>2.6160893672863422E-2</v>
      </c>
      <c r="M341" s="594">
        <f>+'SA16 TEMPLATE'!M30+'SA16 TEMPLATE'!M60+'SA16 TEMPLATE'!M91+'SA16 TEMPLATE'!M122+'SA16 TEMPLATE'!M153+'SA16 TEMPLATE'!M184+'SA16 TEMPLATE'!M215+'SA16 TEMPLATE'!M246+'SA16 TEMPLATE'!M277+'SA16 TEMPLATE'!M308</f>
        <v>3091.4889999999996</v>
      </c>
      <c r="N341" s="595">
        <f t="shared" si="25"/>
        <v>7.54928011477531E-2</v>
      </c>
      <c r="O341" s="594">
        <f>+'SA16 TEMPLATE'!O30+'SA16 TEMPLATE'!O60+'SA16 TEMPLATE'!O91+'SA16 TEMPLATE'!O122+'SA16 TEMPLATE'!O153+'SA16 TEMPLATE'!O184+'SA16 TEMPLATE'!O215+'SA16 TEMPLATE'!O246+'SA16 TEMPLATE'!O277+'SA16 TEMPLATE'!O308</f>
        <v>3450.1030000000005</v>
      </c>
      <c r="P341" s="595">
        <f t="shared" si="26"/>
        <v>0.11600041274609128</v>
      </c>
      <c r="Q341" s="594">
        <f>+'SA16 TEMPLATE'!Q30+'SA16 TEMPLATE'!Q60+'SA16 TEMPLATE'!Q91+'SA16 TEMPLATE'!Q122+'SA16 TEMPLATE'!Q153+'SA16 TEMPLATE'!Q184+'SA16 TEMPLATE'!Q215+'SA16 TEMPLATE'!Q246+'SA16 TEMPLATE'!Q277+'SA16 TEMPLATE'!Q308</f>
        <v>3416.6969999999997</v>
      </c>
      <c r="R341" s="595">
        <f t="shared" si="27"/>
        <v>-9.6826094757173492E-3</v>
      </c>
      <c r="S341" s="594">
        <v>3530.2150000000001</v>
      </c>
      <c r="T341" s="595">
        <v>3.3224485519201874E-2</v>
      </c>
      <c r="U341" s="594">
        <v>3482.48</v>
      </c>
      <c r="V341" s="595">
        <v>-1.3521839321401139E-2</v>
      </c>
      <c r="W341" s="596">
        <v>102.36039981564011</v>
      </c>
      <c r="X341" s="596">
        <v>103.25232971932593</v>
      </c>
      <c r="Y341" s="596">
        <v>110.82180589595532</v>
      </c>
      <c r="Z341" s="596">
        <v>113.72100337663413</v>
      </c>
      <c r="AA341" s="596">
        <v>122.30612047086933</v>
      </c>
      <c r="AB341" s="594">
        <v>3394.7190000000005</v>
      </c>
      <c r="AC341" s="595">
        <v>-2.5200719027819115E-2</v>
      </c>
      <c r="AD341" s="594">
        <v>3375.3819999999996</v>
      </c>
      <c r="AE341" s="595">
        <v>-5.6962004808058918E-3</v>
      </c>
      <c r="AF341" s="596">
        <v>136.49368092686333</v>
      </c>
      <c r="AG341" s="596">
        <v>135.17206591854534</v>
      </c>
      <c r="AH341" s="596">
        <v>139.66308826525665</v>
      </c>
      <c r="AI341" s="596">
        <v>137.77458642660318</v>
      </c>
      <c r="AJ341" s="596">
        <v>134.30256778489237</v>
      </c>
      <c r="AK341" s="596">
        <v>133.53755343370261</v>
      </c>
    </row>
    <row r="342" spans="1:37" x14ac:dyDescent="0.25">
      <c r="A342" s="592" t="s">
        <v>73</v>
      </c>
      <c r="B342" s="593">
        <v>5360.950177402945</v>
      </c>
      <c r="C342" s="594">
        <f>+'SA16 TEMPLATE'!C31+'SA16 TEMPLATE'!C61+'SA16 TEMPLATE'!C92+'SA16 TEMPLATE'!C123+'SA16 TEMPLATE'!C154+'SA16 TEMPLATE'!C185+'SA16 TEMPLATE'!C216+'SA16 TEMPLATE'!C247+'SA16 TEMPLATE'!C278+'SA16 TEMPLATE'!C309</f>
        <v>6239.8339999999998</v>
      </c>
      <c r="D342" s="595">
        <f t="shared" si="20"/>
        <v>0.16394180014984222</v>
      </c>
      <c r="E342" s="594">
        <f>+'SA16 TEMPLATE'!E31+'SA16 TEMPLATE'!E61+'SA16 TEMPLATE'!E92+'SA16 TEMPLATE'!E123+'SA16 TEMPLATE'!E154+'SA16 TEMPLATE'!E185+'SA16 TEMPLATE'!E216+'SA16 TEMPLATE'!E247+'SA16 TEMPLATE'!E278+'SA16 TEMPLATE'!E309</f>
        <v>6662.4189999999999</v>
      </c>
      <c r="F342" s="595">
        <f t="shared" si="21"/>
        <v>6.7723756753785447E-2</v>
      </c>
      <c r="G342" s="594">
        <f>+'SA16 TEMPLATE'!G31+'SA16 TEMPLATE'!G61+'SA16 TEMPLATE'!G92+'SA16 TEMPLATE'!G123+'SA16 TEMPLATE'!G154+'SA16 TEMPLATE'!G185+'SA16 TEMPLATE'!G216+'SA16 TEMPLATE'!G247+'SA16 TEMPLATE'!G278+'SA16 TEMPLATE'!G309</f>
        <v>6771.107</v>
      </c>
      <c r="H342" s="595">
        <f t="shared" si="22"/>
        <v>1.631359420654872E-2</v>
      </c>
      <c r="I342" s="594">
        <f>+'SA16 TEMPLATE'!I31+'SA16 TEMPLATE'!I61+'SA16 TEMPLATE'!I92+'SA16 TEMPLATE'!I123+'SA16 TEMPLATE'!I154+'SA16 TEMPLATE'!I185+'SA16 TEMPLATE'!I216+'SA16 TEMPLATE'!I247+'SA16 TEMPLATE'!I278+'SA16 TEMPLATE'!I309</f>
        <v>7604.7840000000015</v>
      </c>
      <c r="J342" s="595">
        <f t="shared" si="23"/>
        <v>0.12312270356974148</v>
      </c>
      <c r="K342" s="594">
        <f>+'SA16 TEMPLATE'!K31+'SA16 TEMPLATE'!K61+'SA16 TEMPLATE'!K92+'SA16 TEMPLATE'!K123+'SA16 TEMPLATE'!K154+'SA16 TEMPLATE'!K185+'SA16 TEMPLATE'!K216+'SA16 TEMPLATE'!K247+'SA16 TEMPLATE'!K278+'SA16 TEMPLATE'!K309</f>
        <v>7929.4110000000001</v>
      </c>
      <c r="L342" s="595">
        <f t="shared" si="24"/>
        <v>4.2687208472982074E-2</v>
      </c>
      <c r="M342" s="594">
        <f>+'SA16 TEMPLATE'!M31+'SA16 TEMPLATE'!M61+'SA16 TEMPLATE'!M92+'SA16 TEMPLATE'!M123+'SA16 TEMPLATE'!M154+'SA16 TEMPLATE'!M185+'SA16 TEMPLATE'!M216+'SA16 TEMPLATE'!M247+'SA16 TEMPLATE'!M278+'SA16 TEMPLATE'!M309</f>
        <v>9409.4670000000006</v>
      </c>
      <c r="N342" s="595">
        <f t="shared" si="25"/>
        <v>0.18665396458829042</v>
      </c>
      <c r="O342" s="594">
        <f>+'SA16 TEMPLATE'!O31+'SA16 TEMPLATE'!O61+'SA16 TEMPLATE'!O92+'SA16 TEMPLATE'!O123+'SA16 TEMPLATE'!O154+'SA16 TEMPLATE'!O185+'SA16 TEMPLATE'!O216+'SA16 TEMPLATE'!O247+'SA16 TEMPLATE'!O278+'SA16 TEMPLATE'!O309</f>
        <v>8467.51</v>
      </c>
      <c r="P342" s="595">
        <f t="shared" si="26"/>
        <v>-0.10010737058751577</v>
      </c>
      <c r="Q342" s="594">
        <f>+'SA16 TEMPLATE'!Q31+'SA16 TEMPLATE'!Q61+'SA16 TEMPLATE'!Q92+'SA16 TEMPLATE'!Q123+'SA16 TEMPLATE'!Q154+'SA16 TEMPLATE'!Q185+'SA16 TEMPLATE'!Q216+'SA16 TEMPLATE'!Q247+'SA16 TEMPLATE'!Q278+'SA16 TEMPLATE'!Q309</f>
        <v>8380.3160000000007</v>
      </c>
      <c r="R342" s="595">
        <f t="shared" si="27"/>
        <v>-1.0297478243308776E-2</v>
      </c>
      <c r="S342" s="594">
        <v>8508.534999999998</v>
      </c>
      <c r="T342" s="595">
        <v>1.5300019712860149E-2</v>
      </c>
      <c r="U342" s="594">
        <v>8604.6239999999998</v>
      </c>
      <c r="V342" s="595">
        <v>1.1293248485197719E-2</v>
      </c>
      <c r="W342" s="596">
        <v>106.77237567537854</v>
      </c>
      <c r="X342" s="596">
        <v>108.51421688461585</v>
      </c>
      <c r="Y342" s="596">
        <v>121.87478064320304</v>
      </c>
      <c r="Z342" s="596">
        <v>127.0772748121184</v>
      </c>
      <c r="AA342" s="596">
        <v>150.79675196487599</v>
      </c>
      <c r="AB342" s="594">
        <v>8631.7180000000008</v>
      </c>
      <c r="AC342" s="595">
        <v>3.1487721020698827E-3</v>
      </c>
      <c r="AD342" s="594">
        <v>8624.5229999999992</v>
      </c>
      <c r="AE342" s="595">
        <v>-8.3355364482499625E-4</v>
      </c>
      <c r="AF342" s="596">
        <v>135.70088563253447</v>
      </c>
      <c r="AG342" s="596">
        <v>134.30350871513571</v>
      </c>
      <c r="AH342" s="596">
        <v>136.35835504598356</v>
      </c>
      <c r="AI342" s="596">
        <v>137.89828383255067</v>
      </c>
      <c r="AJ342" s="596">
        <v>138.33249410160593</v>
      </c>
      <c r="AK342" s="596">
        <v>138.21718654694979</v>
      </c>
    </row>
    <row r="343" spans="1:37" x14ac:dyDescent="0.25">
      <c r="A343" s="592" t="s">
        <v>74</v>
      </c>
      <c r="B343" s="593">
        <v>1921.5176602436643</v>
      </c>
      <c r="C343" s="594">
        <f>+'SA16 TEMPLATE'!C32+'SA16 TEMPLATE'!C62+'SA16 TEMPLATE'!C93+'SA16 TEMPLATE'!C124+'SA16 TEMPLATE'!C155+'SA16 TEMPLATE'!C186+'SA16 TEMPLATE'!C217+'SA16 TEMPLATE'!C248+'SA16 TEMPLATE'!C279+'SA16 TEMPLATE'!C310</f>
        <v>2105.2079999999996</v>
      </c>
      <c r="D343" s="595">
        <f t="shared" si="20"/>
        <v>9.559648789959177E-2</v>
      </c>
      <c r="E343" s="594">
        <f>+'SA16 TEMPLATE'!E32+'SA16 TEMPLATE'!E62+'SA16 TEMPLATE'!E93+'SA16 TEMPLATE'!E124+'SA16 TEMPLATE'!E155+'SA16 TEMPLATE'!E186+'SA16 TEMPLATE'!E217+'SA16 TEMPLATE'!E248+'SA16 TEMPLATE'!E279+'SA16 TEMPLATE'!E310</f>
        <v>2236.5850000000005</v>
      </c>
      <c r="F343" s="595">
        <f t="shared" si="21"/>
        <v>6.2405710029603198E-2</v>
      </c>
      <c r="G343" s="594">
        <f>+'SA16 TEMPLATE'!G32+'SA16 TEMPLATE'!G62+'SA16 TEMPLATE'!G93+'SA16 TEMPLATE'!G124+'SA16 TEMPLATE'!G155+'SA16 TEMPLATE'!G186+'SA16 TEMPLATE'!G217+'SA16 TEMPLATE'!G248+'SA16 TEMPLATE'!G279+'SA16 TEMPLATE'!G310</f>
        <v>2297.3089999999997</v>
      </c>
      <c r="H343" s="595">
        <f t="shared" si="22"/>
        <v>2.7150320689801298E-2</v>
      </c>
      <c r="I343" s="594">
        <f>+'SA16 TEMPLATE'!I32+'SA16 TEMPLATE'!I62+'SA16 TEMPLATE'!I93+'SA16 TEMPLATE'!I124+'SA16 TEMPLATE'!I155+'SA16 TEMPLATE'!I186+'SA16 TEMPLATE'!I217+'SA16 TEMPLATE'!I248+'SA16 TEMPLATE'!I279+'SA16 TEMPLATE'!I310</f>
        <v>2466.357</v>
      </c>
      <c r="J343" s="595">
        <f t="shared" si="23"/>
        <v>7.3585225148206118E-2</v>
      </c>
      <c r="K343" s="594">
        <f>+'SA16 TEMPLATE'!K32+'SA16 TEMPLATE'!K62+'SA16 TEMPLATE'!K93+'SA16 TEMPLATE'!K124+'SA16 TEMPLATE'!K155+'SA16 TEMPLATE'!K186+'SA16 TEMPLATE'!K217+'SA16 TEMPLATE'!K248+'SA16 TEMPLATE'!K279+'SA16 TEMPLATE'!K310</f>
        <v>2734.3809999999999</v>
      </c>
      <c r="L343" s="595">
        <f t="shared" si="24"/>
        <v>0.1086720211226517</v>
      </c>
      <c r="M343" s="594">
        <f>+'SA16 TEMPLATE'!M32+'SA16 TEMPLATE'!M62+'SA16 TEMPLATE'!M93+'SA16 TEMPLATE'!M124+'SA16 TEMPLATE'!M155+'SA16 TEMPLATE'!M186+'SA16 TEMPLATE'!M217+'SA16 TEMPLATE'!M248+'SA16 TEMPLATE'!M279+'SA16 TEMPLATE'!M310</f>
        <v>2657.6090000000004</v>
      </c>
      <c r="N343" s="595">
        <f t="shared" si="25"/>
        <v>-2.8076555534872236E-2</v>
      </c>
      <c r="O343" s="594">
        <f>+'SA16 TEMPLATE'!O32+'SA16 TEMPLATE'!O62+'SA16 TEMPLATE'!O93+'SA16 TEMPLATE'!O124+'SA16 TEMPLATE'!O155+'SA16 TEMPLATE'!O186+'SA16 TEMPLATE'!O217+'SA16 TEMPLATE'!O248+'SA16 TEMPLATE'!O279+'SA16 TEMPLATE'!O310</f>
        <v>2732.5119999999997</v>
      </c>
      <c r="P343" s="595">
        <f t="shared" si="26"/>
        <v>2.8184356690543765E-2</v>
      </c>
      <c r="Q343" s="594">
        <f>+'SA16 TEMPLATE'!Q32+'SA16 TEMPLATE'!Q62+'SA16 TEMPLATE'!Q93+'SA16 TEMPLATE'!Q124+'SA16 TEMPLATE'!Q155+'SA16 TEMPLATE'!Q186+'SA16 TEMPLATE'!Q217+'SA16 TEMPLATE'!Q248+'SA16 TEMPLATE'!Q279+'SA16 TEMPLATE'!Q310</f>
        <v>2941.2449999999994</v>
      </c>
      <c r="R343" s="595">
        <f t="shared" si="27"/>
        <v>7.6388685575763157E-2</v>
      </c>
      <c r="S343" s="594">
        <v>3087.0809999999997</v>
      </c>
      <c r="T343" s="595">
        <v>4.9583084714126251E-2</v>
      </c>
      <c r="U343" s="594">
        <v>3174.0410000000006</v>
      </c>
      <c r="V343" s="595">
        <v>2.8169004959701722E-2</v>
      </c>
      <c r="W343" s="596">
        <v>106.24057100296032</v>
      </c>
      <c r="X343" s="596">
        <v>109.12503657595829</v>
      </c>
      <c r="Y343" s="596">
        <v>117.15502696170641</v>
      </c>
      <c r="Z343" s="596">
        <v>129.8865005263138</v>
      </c>
      <c r="AA343" s="596">
        <v>126.23973498105654</v>
      </c>
      <c r="AB343" s="594">
        <v>3219.2510000000007</v>
      </c>
      <c r="AC343" s="595">
        <v>1.4243672340716464E-2</v>
      </c>
      <c r="AD343" s="594">
        <v>3235.3520000000003</v>
      </c>
      <c r="AE343" s="595">
        <v>5.0014739453368671E-3</v>
      </c>
      <c r="AF343" s="596">
        <v>129.79772070028235</v>
      </c>
      <c r="AG343" s="596">
        <v>139.71279797530696</v>
      </c>
      <c r="AH343" s="596">
        <v>146.64018947296421</v>
      </c>
      <c r="AI343" s="596">
        <v>150.77089769751973</v>
      </c>
      <c r="AJ343" s="596">
        <v>152.91842896283887</v>
      </c>
      <c r="AK343" s="596">
        <v>153.68324650105836</v>
      </c>
    </row>
    <row r="344" spans="1:37" x14ac:dyDescent="0.25">
      <c r="A344" s="598"/>
      <c r="B344" s="598"/>
      <c r="C344" s="599"/>
      <c r="D344" s="600"/>
      <c r="E344" s="599"/>
      <c r="F344" s="600"/>
      <c r="G344" s="599"/>
      <c r="H344" s="600"/>
      <c r="I344" s="599"/>
      <c r="J344" s="600"/>
      <c r="K344" s="599"/>
      <c r="L344" s="600"/>
      <c r="M344" s="599"/>
      <c r="N344" s="600"/>
      <c r="O344" s="599"/>
      <c r="P344" s="600"/>
      <c r="Q344" s="599"/>
      <c r="R344" s="600"/>
      <c r="S344" s="599"/>
      <c r="T344" s="600"/>
      <c r="U344" s="599"/>
      <c r="V344" s="600"/>
      <c r="W344" s="601"/>
      <c r="X344" s="601"/>
      <c r="Y344" s="601"/>
      <c r="Z344" s="601"/>
      <c r="AA344" s="601"/>
      <c r="AB344" s="599"/>
      <c r="AC344" s="600"/>
      <c r="AD344" s="599"/>
      <c r="AE344" s="600"/>
      <c r="AF344" s="601"/>
      <c r="AG344" s="601"/>
      <c r="AH344" s="601"/>
      <c r="AI344" s="601"/>
      <c r="AJ344" s="596"/>
      <c r="AK344" s="596"/>
    </row>
    <row r="345" spans="1:37" x14ac:dyDescent="0.25">
      <c r="A345" s="602" t="s">
        <v>286</v>
      </c>
      <c r="B345" s="603">
        <f>SUM(B323:B343)</f>
        <v>69663.478005531259</v>
      </c>
      <c r="C345" s="604">
        <f>SUM(C323:C343)</f>
        <v>77153.819000000003</v>
      </c>
      <c r="D345" s="605">
        <f>(+C345-B345)/B345</f>
        <v>0.10752177767917379</v>
      </c>
      <c r="E345" s="604">
        <f>SUM(E323:E343)</f>
        <v>80875.418999999994</v>
      </c>
      <c r="F345" s="605">
        <f>(+E345-C345)/C345</f>
        <v>4.8236108701242529E-2</v>
      </c>
      <c r="G345" s="604">
        <f>SUM(G323:G343)</f>
        <v>83583.539999999994</v>
      </c>
      <c r="H345" s="605">
        <f>(+G345-E345)/E345</f>
        <v>3.3485093907210536E-2</v>
      </c>
      <c r="I345" s="604">
        <f>SUM(I323:I343)</f>
        <v>91816.458000000013</v>
      </c>
      <c r="J345" s="605">
        <f>(+I345-G345)/G345</f>
        <v>9.8499273900100673E-2</v>
      </c>
      <c r="K345" s="604">
        <f>SUM(K323:K343)</f>
        <v>98420.404999999999</v>
      </c>
      <c r="L345" s="605">
        <f>(+K345-I345)/I345</f>
        <v>7.1925525595857603E-2</v>
      </c>
      <c r="M345" s="604">
        <f>SUM(M323:M343)</f>
        <v>102067.20600000002</v>
      </c>
      <c r="N345" s="605">
        <f>(+M345-K345)/K345</f>
        <v>3.7053302107423976E-2</v>
      </c>
      <c r="O345" s="604">
        <f>SUM(O323:O343)</f>
        <v>105381.535</v>
      </c>
      <c r="P345" s="605">
        <f>(+O345-M345)/M345</f>
        <v>3.2472026323518477E-2</v>
      </c>
      <c r="Q345" s="604">
        <f>SUM(Q323:Q343)</f>
        <v>108495.91100000001</v>
      </c>
      <c r="R345" s="605">
        <f>(+Q345-O345)/O345</f>
        <v>2.9553336834579263E-2</v>
      </c>
      <c r="S345" s="604">
        <v>111531.89499999999</v>
      </c>
      <c r="T345" s="605">
        <v>2.7982473920146005E-2</v>
      </c>
      <c r="U345" s="604">
        <v>112669.93</v>
      </c>
      <c r="V345" s="605">
        <v>1.0203673128659775E-2</v>
      </c>
      <c r="W345" s="606">
        <v>104.82361087012426</v>
      </c>
      <c r="X345" s="606">
        <v>108.33363932380325</v>
      </c>
      <c r="Y345" s="606">
        <v>119.00442413615328</v>
      </c>
      <c r="Z345" s="606">
        <v>127.56387989037846</v>
      </c>
      <c r="AA345" s="606">
        <v>132.29054286995179</v>
      </c>
      <c r="AB345" s="604">
        <v>112659.67399999998</v>
      </c>
      <c r="AC345" s="605">
        <v>-9.1026949249089793E-5</v>
      </c>
      <c r="AD345" s="604">
        <v>111810.83</v>
      </c>
      <c r="AE345" s="605">
        <v>-7.5345859779425853E-3</v>
      </c>
      <c r="AF345" s="606">
        <v>136.58628486037742</v>
      </c>
      <c r="AG345" s="606">
        <v>140.62286534383995</v>
      </c>
      <c r="AH345" s="606">
        <v>144.55784100590017</v>
      </c>
      <c r="AI345" s="606">
        <v>146.03286196370914</v>
      </c>
      <c r="AJ345" s="606">
        <v>146.01956903779447</v>
      </c>
      <c r="AK345" s="606">
        <v>144.91937204041707</v>
      </c>
    </row>
    <row r="346" spans="1:37" s="429" customFormat="1" x14ac:dyDescent="0.25">
      <c r="AC346" s="617"/>
    </row>
    <row r="347" spans="1:37" s="429" customFormat="1" x14ac:dyDescent="0.25"/>
    <row r="348" spans="1:37" x14ac:dyDescent="0.25">
      <c r="A348" s="429" t="s">
        <v>297</v>
      </c>
      <c r="B348" s="429"/>
      <c r="C348" s="618">
        <f>+[16]S2001!U51</f>
        <v>134.30089099999998</v>
      </c>
      <c r="D348" s="618"/>
      <c r="E348" s="618">
        <f>+[17]S2002!U51</f>
        <v>149.61810199999999</v>
      </c>
      <c r="F348" s="618"/>
      <c r="G348" s="618">
        <f>+[18]S2003!U51</f>
        <v>158.35389699999999</v>
      </c>
      <c r="H348" s="618"/>
      <c r="I348" s="618">
        <f>+[19]S2004!V51</f>
        <v>162.84326664000005</v>
      </c>
      <c r="J348" s="618"/>
      <c r="K348" s="618">
        <f>+[20]S2005!V51</f>
        <v>166.29728700000001</v>
      </c>
      <c r="L348" s="618"/>
      <c r="M348" s="618">
        <f>+[21]S2006!V51</f>
        <v>175.80990037999999</v>
      </c>
      <c r="N348" s="618"/>
      <c r="O348" s="618">
        <f>+[14]S2007!V51</f>
        <v>160.44660855000001</v>
      </c>
      <c r="P348" s="618"/>
      <c r="Q348" s="618">
        <f>+[15]S2008!V52</f>
        <v>162.97210668999998</v>
      </c>
      <c r="R348" s="618"/>
      <c r="S348" s="618">
        <v>159.92245919000001</v>
      </c>
      <c r="T348" s="618"/>
      <c r="U348" s="618">
        <v>162.51009299999998</v>
      </c>
      <c r="V348" s="618"/>
      <c r="W348" s="619"/>
      <c r="X348" s="429"/>
      <c r="Y348" s="429"/>
      <c r="Z348" s="429"/>
      <c r="AA348" s="429"/>
      <c r="AB348" s="618">
        <v>166.73880195920796</v>
      </c>
      <c r="AC348" s="429"/>
      <c r="AD348" s="618">
        <v>166.73880195920796</v>
      </c>
      <c r="AE348" s="429"/>
      <c r="AF348" s="429"/>
      <c r="AG348" s="429"/>
      <c r="AH348" s="429"/>
      <c r="AI348" s="429"/>
      <c r="AJ348" s="429"/>
    </row>
    <row r="349" spans="1:37" x14ac:dyDescent="0.25">
      <c r="A349" s="429" t="s">
        <v>298</v>
      </c>
      <c r="B349" s="429"/>
      <c r="C349" s="618"/>
      <c r="D349" s="618"/>
      <c r="E349" s="618"/>
      <c r="F349" s="618"/>
      <c r="G349" s="618"/>
      <c r="H349" s="618"/>
      <c r="I349" s="618">
        <f>+[19]S2004!V52</f>
        <v>31.500640000000001</v>
      </c>
      <c r="J349" s="618"/>
      <c r="K349" s="618">
        <f>+[20]S2005!V52</f>
        <v>34.639540080000003</v>
      </c>
      <c r="L349" s="618"/>
      <c r="M349" s="618">
        <f>+[21]S2006!V52</f>
        <v>34.789812559999994</v>
      </c>
      <c r="N349" s="618"/>
      <c r="O349" s="618">
        <f>+[14]S2007!V52</f>
        <v>33.563166150000001</v>
      </c>
      <c r="P349" s="618"/>
      <c r="Q349" s="618">
        <f>+[15]S2008!V53</f>
        <v>33.383118950000004</v>
      </c>
      <c r="R349" s="618"/>
      <c r="S349" s="618">
        <v>34.214290155</v>
      </c>
      <c r="T349" s="618"/>
      <c r="U349" s="618">
        <v>34.501689000000006</v>
      </c>
      <c r="V349" s="618"/>
      <c r="W349" s="429"/>
      <c r="X349" s="429"/>
      <c r="Y349" s="429"/>
      <c r="Z349" s="429"/>
      <c r="AA349" s="429"/>
      <c r="AB349" s="618">
        <v>35.259211126719599</v>
      </c>
      <c r="AC349" s="429"/>
      <c r="AD349" s="618">
        <v>35.259211126719599</v>
      </c>
      <c r="AE349" s="429"/>
      <c r="AF349" s="429"/>
      <c r="AG349" s="429"/>
      <c r="AH349" s="429"/>
      <c r="AI349" s="429"/>
      <c r="AJ349" s="429"/>
    </row>
    <row r="350" spans="1:37" ht="48.6" customHeight="1" x14ac:dyDescent="0.25">
      <c r="A350" s="620" t="s">
        <v>299</v>
      </c>
      <c r="B350" s="602"/>
      <c r="C350" s="621">
        <f>SUM(C345:C349)</f>
        <v>77288.119891000009</v>
      </c>
      <c r="D350" s="622"/>
      <c r="E350" s="621">
        <f>SUM(E345:E349)</f>
        <v>81025.037101999987</v>
      </c>
      <c r="F350" s="622"/>
      <c r="G350" s="621">
        <f>SUM(G345:G349)</f>
        <v>83741.893896999987</v>
      </c>
      <c r="H350" s="622"/>
      <c r="I350" s="621">
        <f>SUM(I345:I349)</f>
        <v>92010.801906640016</v>
      </c>
      <c r="J350" s="622"/>
      <c r="K350" s="621">
        <f>SUM(K345:K349)</f>
        <v>98621.341827079988</v>
      </c>
      <c r="L350" s="622"/>
      <c r="M350" s="621">
        <f>SUM(M345:M349)</f>
        <v>102277.80571294003</v>
      </c>
      <c r="N350" s="622"/>
      <c r="O350" s="621">
        <f>SUM(O345:O349)</f>
        <v>105575.5447747</v>
      </c>
      <c r="P350" s="622"/>
      <c r="Q350" s="621">
        <f>SUM(Q345:Q349)</f>
        <v>108692.26622564001</v>
      </c>
      <c r="R350" s="622"/>
      <c r="S350" s="621">
        <v>111726.03174934498</v>
      </c>
      <c r="T350" s="622"/>
      <c r="U350" s="621">
        <v>112866.94178199999</v>
      </c>
      <c r="V350" s="622"/>
      <c r="W350" s="429"/>
      <c r="X350" s="429"/>
      <c r="Y350" s="429"/>
      <c r="Z350" s="429"/>
      <c r="AA350" s="429"/>
      <c r="AB350" s="810">
        <v>112861.6720130859</v>
      </c>
      <c r="AC350" s="811"/>
      <c r="AD350" s="623">
        <v>112012.82801308592</v>
      </c>
      <c r="AE350" s="429"/>
      <c r="AF350" s="429"/>
      <c r="AG350" s="429"/>
      <c r="AH350" s="429"/>
      <c r="AI350" s="429"/>
      <c r="AJ350" s="429"/>
    </row>
    <row r="351" spans="1:37" s="429" customFormat="1" ht="18.75" x14ac:dyDescent="0.3">
      <c r="AB351" s="618"/>
      <c r="AC351" s="613"/>
      <c r="AD351" s="624"/>
    </row>
    <row r="352" spans="1:37" s="429" customFormat="1" ht="57.6" customHeight="1" x14ac:dyDescent="0.25">
      <c r="A352" s="812" t="s">
        <v>219</v>
      </c>
      <c r="B352" s="812"/>
      <c r="C352" s="812"/>
      <c r="D352" s="812"/>
      <c r="E352" s="812"/>
      <c r="F352" s="812"/>
      <c r="G352" s="812"/>
      <c r="H352" s="812"/>
      <c r="I352" s="812"/>
      <c r="J352" s="812"/>
      <c r="K352" s="812"/>
      <c r="L352" s="812"/>
      <c r="M352" s="812"/>
      <c r="N352" s="812"/>
      <c r="O352" s="812"/>
      <c r="P352" s="812"/>
      <c r="Q352" s="812"/>
      <c r="R352" s="812"/>
      <c r="S352" s="812"/>
      <c r="T352" s="812"/>
      <c r="U352" s="812"/>
      <c r="V352" s="812"/>
      <c r="W352" s="812"/>
      <c r="X352" s="812"/>
      <c r="Y352" s="812"/>
      <c r="Z352" s="812"/>
      <c r="AA352" s="812"/>
      <c r="AB352" s="812"/>
      <c r="AC352" s="812"/>
      <c r="AD352" s="812"/>
      <c r="AE352" s="812"/>
      <c r="AF352" s="812"/>
      <c r="AG352" s="812"/>
      <c r="AH352" s="812"/>
      <c r="AI352" s="812"/>
      <c r="AJ352" s="812"/>
      <c r="AK352" s="812"/>
    </row>
    <row r="353" spans="1:37" s="429" customFormat="1" x14ac:dyDescent="0.25">
      <c r="A353" s="807" t="s">
        <v>300</v>
      </c>
      <c r="B353" s="807"/>
      <c r="C353" s="807"/>
      <c r="D353" s="807"/>
      <c r="E353" s="807"/>
      <c r="F353" s="807"/>
      <c r="G353" s="807"/>
      <c r="H353" s="807"/>
      <c r="I353" s="807"/>
      <c r="J353" s="807"/>
      <c r="K353" s="807"/>
      <c r="L353" s="807"/>
      <c r="M353" s="807"/>
      <c r="N353" s="807"/>
      <c r="O353" s="807"/>
      <c r="P353" s="807"/>
      <c r="Q353" s="807"/>
      <c r="R353" s="807"/>
      <c r="S353" s="807"/>
      <c r="T353" s="807"/>
      <c r="U353" s="807"/>
      <c r="V353" s="807"/>
      <c r="W353" s="807"/>
      <c r="X353" s="807"/>
      <c r="Y353" s="807"/>
      <c r="Z353" s="807"/>
      <c r="AA353" s="807"/>
      <c r="AB353" s="807"/>
      <c r="AC353" s="807"/>
      <c r="AD353" s="807"/>
      <c r="AE353" s="807"/>
      <c r="AF353" s="807"/>
      <c r="AG353" s="807"/>
      <c r="AH353" s="807"/>
      <c r="AI353" s="807"/>
      <c r="AJ353" s="807"/>
      <c r="AK353" s="807"/>
    </row>
    <row r="354" spans="1:37" s="429" customFormat="1" ht="30.6" customHeight="1" x14ac:dyDescent="0.25">
      <c r="A354" s="807"/>
      <c r="B354" s="807"/>
      <c r="C354" s="807"/>
      <c r="D354" s="807"/>
      <c r="E354" s="807"/>
      <c r="F354" s="807"/>
      <c r="G354" s="807"/>
      <c r="H354" s="807"/>
      <c r="I354" s="807"/>
      <c r="J354" s="807"/>
      <c r="K354" s="807"/>
      <c r="L354" s="807"/>
      <c r="M354" s="807"/>
      <c r="N354" s="807"/>
      <c r="O354" s="807"/>
      <c r="P354" s="807"/>
      <c r="Q354" s="807"/>
      <c r="R354" s="807"/>
      <c r="S354" s="807"/>
      <c r="T354" s="807"/>
      <c r="U354" s="807"/>
      <c r="V354" s="807"/>
      <c r="W354" s="807"/>
      <c r="X354" s="807"/>
      <c r="Y354" s="807"/>
      <c r="Z354" s="807"/>
      <c r="AA354" s="807"/>
      <c r="AB354" s="807"/>
      <c r="AC354" s="807"/>
      <c r="AD354" s="807"/>
      <c r="AE354" s="807"/>
      <c r="AF354" s="807"/>
      <c r="AG354" s="807"/>
      <c r="AH354" s="807"/>
      <c r="AI354" s="807"/>
      <c r="AJ354" s="807"/>
      <c r="AK354" s="807"/>
    </row>
    <row r="355" spans="1:37" s="429" customFormat="1" x14ac:dyDescent="0.25"/>
    <row r="356" spans="1:37" s="429" customFormat="1" x14ac:dyDescent="0.25"/>
    <row r="357" spans="1:37" s="429" customFormat="1" ht="41.45" customHeight="1" x14ac:dyDescent="0.25"/>
    <row r="358" spans="1:37" s="429" customFormat="1" x14ac:dyDescent="0.25"/>
    <row r="359" spans="1:37" s="429" customFormat="1" x14ac:dyDescent="0.25"/>
    <row r="360" spans="1:37" s="429" customFormat="1" x14ac:dyDescent="0.25"/>
    <row r="361" spans="1:37" s="429" customFormat="1" x14ac:dyDescent="0.25"/>
    <row r="362" spans="1:37" s="429" customFormat="1" x14ac:dyDescent="0.25"/>
    <row r="363" spans="1:37" s="429" customFormat="1" x14ac:dyDescent="0.25"/>
    <row r="364" spans="1:37" s="429" customFormat="1" x14ac:dyDescent="0.25"/>
    <row r="365" spans="1:37" s="429" customFormat="1" x14ac:dyDescent="0.25"/>
    <row r="366" spans="1:37" s="429" customFormat="1" x14ac:dyDescent="0.25"/>
    <row r="367" spans="1:37" s="429" customFormat="1" x14ac:dyDescent="0.25"/>
    <row r="368" spans="1:37" s="429" customFormat="1" x14ac:dyDescent="0.25"/>
    <row r="369" s="429" customFormat="1" x14ac:dyDescent="0.25"/>
    <row r="370" s="429" customFormat="1" x14ac:dyDescent="0.25"/>
    <row r="371" s="429" customFormat="1" x14ac:dyDescent="0.25"/>
    <row r="372" s="429" customFormat="1" x14ac:dyDescent="0.25"/>
    <row r="373" s="429" customFormat="1" x14ac:dyDescent="0.25"/>
    <row r="374" s="429" customFormat="1" x14ac:dyDescent="0.25"/>
    <row r="375" s="429" customFormat="1" x14ac:dyDescent="0.25"/>
    <row r="376" s="429" customFormat="1" x14ac:dyDescent="0.25"/>
    <row r="377" s="429" customFormat="1" x14ac:dyDescent="0.25"/>
    <row r="378" s="429" customFormat="1" x14ac:dyDescent="0.25"/>
    <row r="379" s="429" customFormat="1" x14ac:dyDescent="0.25"/>
    <row r="380" s="429" customFormat="1" x14ac:dyDescent="0.25"/>
    <row r="381" s="429" customFormat="1" x14ac:dyDescent="0.25"/>
    <row r="382" s="429" customFormat="1" x14ac:dyDescent="0.25"/>
    <row r="383" s="429" customFormat="1" x14ac:dyDescent="0.25"/>
    <row r="384" s="429" customFormat="1" x14ac:dyDescent="0.25"/>
    <row r="385" s="429" customFormat="1" x14ac:dyDescent="0.25"/>
    <row r="386" s="429" customFormat="1" x14ac:dyDescent="0.25"/>
    <row r="387" s="429" customFormat="1" x14ac:dyDescent="0.25"/>
    <row r="388" s="429" customFormat="1" x14ac:dyDescent="0.25"/>
    <row r="389" s="429" customFormat="1" x14ac:dyDescent="0.25"/>
    <row r="390" s="429" customFormat="1" x14ac:dyDescent="0.25"/>
    <row r="391" s="429" customFormat="1" x14ac:dyDescent="0.25"/>
    <row r="392" s="429" customFormat="1" x14ac:dyDescent="0.25"/>
    <row r="393" s="429" customFormat="1" x14ac:dyDescent="0.25"/>
    <row r="394" s="429" customFormat="1" x14ac:dyDescent="0.25"/>
    <row r="395" s="429" customFormat="1" x14ac:dyDescent="0.25"/>
    <row r="396" s="429" customFormat="1" x14ac:dyDescent="0.25"/>
    <row r="397" s="429" customFormat="1" x14ac:dyDescent="0.25"/>
    <row r="398" s="429" customFormat="1" x14ac:dyDescent="0.25"/>
    <row r="399" s="429" customFormat="1" x14ac:dyDescent="0.25"/>
    <row r="400" s="429" customFormat="1" x14ac:dyDescent="0.25"/>
    <row r="401" s="429" customFormat="1" x14ac:dyDescent="0.25"/>
    <row r="402" s="429" customFormat="1" x14ac:dyDescent="0.25"/>
    <row r="403" s="429" customFormat="1" x14ac:dyDescent="0.25"/>
    <row r="404" s="429" customFormat="1" x14ac:dyDescent="0.25"/>
    <row r="405" s="429" customFormat="1" x14ac:dyDescent="0.25"/>
    <row r="406" s="429" customFormat="1" x14ac:dyDescent="0.25"/>
    <row r="407" s="429" customFormat="1" x14ac:dyDescent="0.25"/>
    <row r="408" s="429" customFormat="1" x14ac:dyDescent="0.25"/>
    <row r="409" s="429" customFormat="1" x14ac:dyDescent="0.25"/>
    <row r="410" s="429" customFormat="1" x14ac:dyDescent="0.25"/>
    <row r="411" s="429" customFormat="1" x14ac:dyDescent="0.25"/>
    <row r="412" s="429" customFormat="1" x14ac:dyDescent="0.25"/>
    <row r="413" s="429" customFormat="1" x14ac:dyDescent="0.25"/>
    <row r="414" s="429" customFormat="1" x14ac:dyDescent="0.25"/>
    <row r="415" s="429" customFormat="1" x14ac:dyDescent="0.25"/>
    <row r="416" s="429" customFormat="1" x14ac:dyDescent="0.25"/>
    <row r="417" s="429" customFormat="1" x14ac:dyDescent="0.25"/>
    <row r="418" s="429" customFormat="1" x14ac:dyDescent="0.25"/>
    <row r="419" s="429" customFormat="1" x14ac:dyDescent="0.25"/>
    <row r="420" s="429" customFormat="1" x14ac:dyDescent="0.25"/>
    <row r="421" s="429" customFormat="1" x14ac:dyDescent="0.25"/>
    <row r="422" s="429" customFormat="1" x14ac:dyDescent="0.25"/>
    <row r="423" s="429" customFormat="1" x14ac:dyDescent="0.25"/>
    <row r="424" s="429" customFormat="1" x14ac:dyDescent="0.25"/>
    <row r="425" s="429" customFormat="1" x14ac:dyDescent="0.25"/>
    <row r="426" s="429" customFormat="1" x14ac:dyDescent="0.25"/>
    <row r="427" s="429" customFormat="1" x14ac:dyDescent="0.25"/>
    <row r="428" s="429" customFormat="1" x14ac:dyDescent="0.25"/>
    <row r="429" s="429" customFormat="1" x14ac:dyDescent="0.25"/>
    <row r="430" s="429" customFormat="1" x14ac:dyDescent="0.25"/>
    <row r="431" s="429" customFormat="1" x14ac:dyDescent="0.25"/>
    <row r="432" s="429" customFormat="1" x14ac:dyDescent="0.25"/>
    <row r="433" s="429" customFormat="1" x14ac:dyDescent="0.25"/>
    <row r="434" s="429" customFormat="1" x14ac:dyDescent="0.25"/>
    <row r="435" s="429" customFormat="1" x14ac:dyDescent="0.25"/>
    <row r="436" s="429" customFormat="1" x14ac:dyDescent="0.25"/>
    <row r="437" s="429" customFormat="1" x14ac:dyDescent="0.25"/>
    <row r="438" s="429" customFormat="1" x14ac:dyDescent="0.25"/>
    <row r="439" s="429" customFormat="1" x14ac:dyDescent="0.25"/>
    <row r="440" s="429" customFormat="1" x14ac:dyDescent="0.25"/>
    <row r="441" s="429" customFormat="1" x14ac:dyDescent="0.25"/>
    <row r="442" s="429" customFormat="1" x14ac:dyDescent="0.25"/>
    <row r="443" s="429" customFormat="1" x14ac:dyDescent="0.25"/>
    <row r="444" s="429" customFormat="1" x14ac:dyDescent="0.25"/>
    <row r="445" s="429" customFormat="1" x14ac:dyDescent="0.25"/>
    <row r="446" s="429" customFormat="1" x14ac:dyDescent="0.25"/>
    <row r="447" s="429" customFormat="1" x14ac:dyDescent="0.25"/>
    <row r="448" s="429" customFormat="1" x14ac:dyDescent="0.25"/>
    <row r="449" s="429" customFormat="1" x14ac:dyDescent="0.25"/>
    <row r="450" s="429" customFormat="1" x14ac:dyDescent="0.25"/>
    <row r="451" s="429" customFormat="1" x14ac:dyDescent="0.25"/>
    <row r="452" s="429" customFormat="1" x14ac:dyDescent="0.25"/>
    <row r="453" s="429" customFormat="1" x14ac:dyDescent="0.25"/>
    <row r="454" s="429" customFormat="1" x14ac:dyDescent="0.25"/>
    <row r="455" s="429" customFormat="1" x14ac:dyDescent="0.25"/>
    <row r="456" s="429" customFormat="1" x14ac:dyDescent="0.25"/>
    <row r="457" s="429" customFormat="1" x14ac:dyDescent="0.25"/>
    <row r="458" s="429" customFormat="1" x14ac:dyDescent="0.25"/>
    <row r="459" s="429" customFormat="1" x14ac:dyDescent="0.25"/>
    <row r="460" s="429" customFormat="1" x14ac:dyDescent="0.25"/>
    <row r="461" s="429" customFormat="1" x14ac:dyDescent="0.25"/>
    <row r="462" s="429" customFormat="1" x14ac:dyDescent="0.25"/>
    <row r="463" s="429" customFormat="1" x14ac:dyDescent="0.25"/>
    <row r="464" s="429" customFormat="1" x14ac:dyDescent="0.25"/>
    <row r="465" s="429" customFormat="1" x14ac:dyDescent="0.25"/>
    <row r="466" s="429" customFormat="1" x14ac:dyDescent="0.25"/>
    <row r="467" s="429" customFormat="1" x14ac:dyDescent="0.25"/>
    <row r="468" s="429" customFormat="1" x14ac:dyDescent="0.25"/>
    <row r="469" s="429" customFormat="1" x14ac:dyDescent="0.25"/>
    <row r="470" s="429" customFormat="1" x14ac:dyDescent="0.25"/>
    <row r="471" s="429" customFormat="1" x14ac:dyDescent="0.25"/>
    <row r="472" s="429" customFormat="1" x14ac:dyDescent="0.25"/>
    <row r="473" s="429" customFormat="1" x14ac:dyDescent="0.25"/>
    <row r="474" s="429" customFormat="1" x14ac:dyDescent="0.25"/>
    <row r="475" s="429" customFormat="1" x14ac:dyDescent="0.25"/>
    <row r="476" s="429" customFormat="1" x14ac:dyDescent="0.25"/>
    <row r="477" s="429" customFormat="1" x14ac:dyDescent="0.25"/>
    <row r="478" s="429" customFormat="1" x14ac:dyDescent="0.25"/>
    <row r="479" s="429" customFormat="1" x14ac:dyDescent="0.25"/>
    <row r="480" s="429" customFormat="1" x14ac:dyDescent="0.25"/>
    <row r="481" s="429" customFormat="1" x14ac:dyDescent="0.25"/>
    <row r="482" s="429" customFormat="1" x14ac:dyDescent="0.25"/>
    <row r="483" s="429" customFormat="1" x14ac:dyDescent="0.25"/>
    <row r="484" s="429" customFormat="1" x14ac:dyDescent="0.25"/>
    <row r="485" s="429" customFormat="1" x14ac:dyDescent="0.25"/>
    <row r="486" s="429" customFormat="1" x14ac:dyDescent="0.25"/>
    <row r="487" s="429" customFormat="1" x14ac:dyDescent="0.25"/>
    <row r="488" s="429" customFormat="1" x14ac:dyDescent="0.25"/>
    <row r="489" s="429" customFormat="1" x14ac:dyDescent="0.25"/>
    <row r="490" s="429" customFormat="1" x14ac:dyDescent="0.25"/>
    <row r="491" s="429" customFormat="1" x14ac:dyDescent="0.25"/>
    <row r="492" s="429" customFormat="1" x14ac:dyDescent="0.25"/>
    <row r="493" s="429" customFormat="1" x14ac:dyDescent="0.25"/>
    <row r="494" s="429" customFormat="1" x14ac:dyDescent="0.25"/>
    <row r="495" s="429" customFormat="1" x14ac:dyDescent="0.25"/>
    <row r="496" s="429" customFormat="1" x14ac:dyDescent="0.25"/>
    <row r="497" s="429" customFormat="1" x14ac:dyDescent="0.25"/>
    <row r="498" s="429" customFormat="1" x14ac:dyDescent="0.25"/>
    <row r="499" s="429" customFormat="1" x14ac:dyDescent="0.25"/>
    <row r="500" s="429" customFormat="1" x14ac:dyDescent="0.25"/>
    <row r="501" s="429" customFormat="1" x14ac:dyDescent="0.25"/>
    <row r="502" s="429" customFormat="1" x14ac:dyDescent="0.25"/>
    <row r="503" s="429" customFormat="1" x14ac:dyDescent="0.25"/>
    <row r="504" s="429" customFormat="1" x14ac:dyDescent="0.25"/>
    <row r="505" s="429" customFormat="1" x14ac:dyDescent="0.25"/>
    <row r="506" s="429" customFormat="1" x14ac:dyDescent="0.25"/>
    <row r="507" s="429" customFormat="1" x14ac:dyDescent="0.25"/>
    <row r="508" s="429" customFormat="1" x14ac:dyDescent="0.25"/>
    <row r="509" s="429" customFormat="1" x14ac:dyDescent="0.25"/>
    <row r="510" s="429" customFormat="1" x14ac:dyDescent="0.25"/>
    <row r="511" s="429" customFormat="1" x14ac:dyDescent="0.25"/>
    <row r="512" s="429" customFormat="1" x14ac:dyDescent="0.25"/>
    <row r="513" s="429" customFormat="1" x14ac:dyDescent="0.25"/>
    <row r="514" s="429" customFormat="1" x14ac:dyDescent="0.25"/>
    <row r="515" s="429" customFormat="1" x14ac:dyDescent="0.25"/>
    <row r="516" s="429" customFormat="1" x14ac:dyDescent="0.25"/>
    <row r="517" s="429" customFormat="1" x14ac:dyDescent="0.25"/>
    <row r="518" s="429" customFormat="1" x14ac:dyDescent="0.25"/>
    <row r="519" s="429" customFormat="1" x14ac:dyDescent="0.25"/>
    <row r="520" s="429" customFormat="1" x14ac:dyDescent="0.25"/>
    <row r="521" s="429" customFormat="1" x14ac:dyDescent="0.25"/>
    <row r="522" s="429" customFormat="1" x14ac:dyDescent="0.25"/>
    <row r="523" s="429" customFormat="1" x14ac:dyDescent="0.25"/>
    <row r="524" s="429" customFormat="1" x14ac:dyDescent="0.25"/>
    <row r="525" s="429" customFormat="1" x14ac:dyDescent="0.25"/>
    <row r="526" s="429" customFormat="1" x14ac:dyDescent="0.25"/>
    <row r="527" s="429" customFormat="1" x14ac:dyDescent="0.25"/>
    <row r="528" s="429" customFormat="1" x14ac:dyDescent="0.25"/>
    <row r="529" s="429" customFormat="1" x14ac:dyDescent="0.25"/>
    <row r="530" s="429" customFormat="1" x14ac:dyDescent="0.25"/>
    <row r="531" s="429" customFormat="1" x14ac:dyDescent="0.25"/>
    <row r="532" s="429" customFormat="1" x14ac:dyDescent="0.25"/>
    <row r="533" s="429" customFormat="1" x14ac:dyDescent="0.25"/>
    <row r="534" s="429" customFormat="1" x14ac:dyDescent="0.25"/>
    <row r="535" s="429" customFormat="1" x14ac:dyDescent="0.25"/>
    <row r="536" s="429" customFormat="1" x14ac:dyDescent="0.25"/>
    <row r="537" s="429" customFormat="1" x14ac:dyDescent="0.25"/>
    <row r="538" s="429" customFormat="1" x14ac:dyDescent="0.25"/>
    <row r="539" s="429" customFormat="1" x14ac:dyDescent="0.25"/>
    <row r="540" s="429" customFormat="1" x14ac:dyDescent="0.25"/>
    <row r="541" s="429" customFormat="1" x14ac:dyDescent="0.25"/>
    <row r="542" s="429" customFormat="1" x14ac:dyDescent="0.25"/>
    <row r="543" s="429" customFormat="1" x14ac:dyDescent="0.25"/>
    <row r="544" s="429" customFormat="1" x14ac:dyDescent="0.25"/>
    <row r="545" s="429" customFormat="1" x14ac:dyDescent="0.25"/>
    <row r="546" s="429" customFormat="1" x14ac:dyDescent="0.25"/>
    <row r="547" s="429" customFormat="1" x14ac:dyDescent="0.25"/>
    <row r="548" s="429" customFormat="1" x14ac:dyDescent="0.25"/>
    <row r="549" s="429" customFormat="1" x14ac:dyDescent="0.25"/>
    <row r="550" s="429" customFormat="1" x14ac:dyDescent="0.25"/>
    <row r="551" s="429" customFormat="1" x14ac:dyDescent="0.25"/>
    <row r="552" s="429" customFormat="1" x14ac:dyDescent="0.25"/>
    <row r="553" s="429" customFormat="1" x14ac:dyDescent="0.25"/>
    <row r="554" s="429" customFormat="1" x14ac:dyDescent="0.25"/>
    <row r="555" s="429" customFormat="1" x14ac:dyDescent="0.25"/>
    <row r="556" s="429" customFormat="1" x14ac:dyDescent="0.25"/>
    <row r="557" s="429" customFormat="1" x14ac:dyDescent="0.25"/>
    <row r="558" s="429" customFormat="1" x14ac:dyDescent="0.25"/>
    <row r="559" s="429" customFormat="1" x14ac:dyDescent="0.25"/>
    <row r="560" s="429" customFormat="1" x14ac:dyDescent="0.25"/>
    <row r="561" s="429" customFormat="1" x14ac:dyDescent="0.25"/>
    <row r="562" s="429" customFormat="1" x14ac:dyDescent="0.25"/>
    <row r="563" s="429" customFormat="1" x14ac:dyDescent="0.25"/>
    <row r="564" s="429" customFormat="1" x14ac:dyDescent="0.25"/>
    <row r="565" s="429" customFormat="1" x14ac:dyDescent="0.25"/>
    <row r="566" s="429" customFormat="1" x14ac:dyDescent="0.25"/>
    <row r="567" s="429" customFormat="1" x14ac:dyDescent="0.25"/>
    <row r="568" s="429" customFormat="1" x14ac:dyDescent="0.25"/>
    <row r="569" s="429" customFormat="1" x14ac:dyDescent="0.25"/>
    <row r="570" s="429" customFormat="1" x14ac:dyDescent="0.25"/>
    <row r="571" s="429" customFormat="1" x14ac:dyDescent="0.25"/>
    <row r="572" s="429" customFormat="1" x14ac:dyDescent="0.25"/>
    <row r="573" s="429" customFormat="1" x14ac:dyDescent="0.25"/>
    <row r="574" s="429" customFormat="1" x14ac:dyDescent="0.25"/>
    <row r="575" s="429" customFormat="1" x14ac:dyDescent="0.25"/>
    <row r="576" s="429" customFormat="1" x14ac:dyDescent="0.25"/>
    <row r="577" s="429" customFormat="1" x14ac:dyDescent="0.25"/>
    <row r="578" s="429" customFormat="1" x14ac:dyDescent="0.25"/>
    <row r="579" s="429" customFormat="1" x14ac:dyDescent="0.25"/>
    <row r="580" s="429" customFormat="1" x14ac:dyDescent="0.25"/>
    <row r="581" s="429" customFormat="1" x14ac:dyDescent="0.25"/>
    <row r="582" s="429" customFormat="1" x14ac:dyDescent="0.25"/>
    <row r="583" s="429" customFormat="1" x14ac:dyDescent="0.25"/>
    <row r="584" s="429" customFormat="1" x14ac:dyDescent="0.25"/>
    <row r="585" s="429" customFormat="1" x14ac:dyDescent="0.25"/>
    <row r="586" s="429" customFormat="1" x14ac:dyDescent="0.25"/>
    <row r="587" s="429" customFormat="1" x14ac:dyDescent="0.25"/>
    <row r="588" s="429" customFormat="1" x14ac:dyDescent="0.25"/>
    <row r="589" s="429" customFormat="1" x14ac:dyDescent="0.25"/>
    <row r="590" s="429" customFormat="1" x14ac:dyDescent="0.25"/>
    <row r="591" s="429" customFormat="1" x14ac:dyDescent="0.25"/>
    <row r="592" s="429" customFormat="1" x14ac:dyDescent="0.25"/>
    <row r="593" s="429" customFormat="1" x14ac:dyDescent="0.25"/>
    <row r="594" s="429" customFormat="1" x14ac:dyDescent="0.25"/>
    <row r="595" s="429" customFormat="1" x14ac:dyDescent="0.25"/>
    <row r="596" s="429" customFormat="1" x14ac:dyDescent="0.25"/>
    <row r="597" s="429" customFormat="1" x14ac:dyDescent="0.25"/>
    <row r="598" s="429" customFormat="1" x14ac:dyDescent="0.25"/>
    <row r="599" s="429" customFormat="1" x14ac:dyDescent="0.25"/>
    <row r="600" s="429" customFormat="1" x14ac:dyDescent="0.25"/>
    <row r="601" s="429" customFormat="1" x14ac:dyDescent="0.25"/>
    <row r="602" s="429" customFormat="1" x14ac:dyDescent="0.25"/>
    <row r="603" s="429" customFormat="1" x14ac:dyDescent="0.25"/>
    <row r="604" s="429" customFormat="1" x14ac:dyDescent="0.25"/>
    <row r="605" s="429" customFormat="1" x14ac:dyDescent="0.25"/>
    <row r="606" s="429" customFormat="1" x14ac:dyDescent="0.25"/>
    <row r="607" s="429" customFormat="1" x14ac:dyDescent="0.25"/>
    <row r="608" s="429" customFormat="1" x14ac:dyDescent="0.25"/>
    <row r="609" s="429" customFormat="1" x14ac:dyDescent="0.25"/>
    <row r="610" s="429" customFormat="1" x14ac:dyDescent="0.25"/>
    <row r="611" s="429" customFormat="1" x14ac:dyDescent="0.25"/>
    <row r="612" s="429" customFormat="1" x14ac:dyDescent="0.25"/>
    <row r="613" s="429" customFormat="1" x14ac:dyDescent="0.25"/>
    <row r="614" s="429" customFormat="1" x14ac:dyDescent="0.25"/>
    <row r="615" s="429" customFormat="1" x14ac:dyDescent="0.25"/>
    <row r="616" s="429" customFormat="1" x14ac:dyDescent="0.25"/>
    <row r="617" s="429" customFormat="1" x14ac:dyDescent="0.25"/>
    <row r="618" s="429" customFormat="1" x14ac:dyDescent="0.25"/>
    <row r="619" s="429" customFormat="1" x14ac:dyDescent="0.25"/>
    <row r="620" s="429" customFormat="1" x14ac:dyDescent="0.25"/>
    <row r="621" s="429" customFormat="1" x14ac:dyDescent="0.25"/>
    <row r="622" s="429" customFormat="1" x14ac:dyDescent="0.25"/>
    <row r="623" s="429" customFormat="1" x14ac:dyDescent="0.25"/>
    <row r="624" s="429" customFormat="1" x14ac:dyDescent="0.25"/>
    <row r="625" s="429" customFormat="1" x14ac:dyDescent="0.25"/>
    <row r="626" s="429" customFormat="1" x14ac:dyDescent="0.25"/>
    <row r="627" s="429" customFormat="1" x14ac:dyDescent="0.25"/>
    <row r="628" s="429" customFormat="1" x14ac:dyDescent="0.25"/>
    <row r="629" s="429" customFormat="1" x14ac:dyDescent="0.25"/>
    <row r="630" s="429" customFormat="1" x14ac:dyDescent="0.25"/>
    <row r="631" s="429" customFormat="1" x14ac:dyDescent="0.25"/>
    <row r="632" s="429" customFormat="1" x14ac:dyDescent="0.25"/>
    <row r="633" s="429" customFormat="1" x14ac:dyDescent="0.25"/>
    <row r="634" s="429" customFormat="1" x14ac:dyDescent="0.25"/>
    <row r="635" s="429" customFormat="1" x14ac:dyDescent="0.25"/>
    <row r="636" s="429" customFormat="1" x14ac:dyDescent="0.25"/>
    <row r="637" s="429" customFormat="1" x14ac:dyDescent="0.25"/>
    <row r="638" s="429" customFormat="1" x14ac:dyDescent="0.25"/>
    <row r="639" s="429" customFormat="1" x14ac:dyDescent="0.25"/>
    <row r="640" s="429" customFormat="1" x14ac:dyDescent="0.25"/>
    <row r="641" s="429" customFormat="1" x14ac:dyDescent="0.25"/>
    <row r="642" s="429" customFormat="1" x14ac:dyDescent="0.25"/>
    <row r="643" s="429" customFormat="1" x14ac:dyDescent="0.25"/>
    <row r="644" s="429" customFormat="1" x14ac:dyDescent="0.25"/>
    <row r="645" s="429" customFormat="1" x14ac:dyDescent="0.25"/>
    <row r="646" s="429" customFormat="1" x14ac:dyDescent="0.25"/>
    <row r="647" s="429" customFormat="1" x14ac:dyDescent="0.25"/>
    <row r="648" s="429" customFormat="1" x14ac:dyDescent="0.25"/>
    <row r="649" s="429" customFormat="1" x14ac:dyDescent="0.25"/>
    <row r="650" s="429" customFormat="1" x14ac:dyDescent="0.25"/>
    <row r="651" s="429" customFormat="1" x14ac:dyDescent="0.25"/>
    <row r="652" s="429" customFormat="1" x14ac:dyDescent="0.25"/>
    <row r="653" s="429" customFormat="1" x14ac:dyDescent="0.25"/>
    <row r="654" s="429" customFormat="1" x14ac:dyDescent="0.25"/>
    <row r="655" s="429" customFormat="1" x14ac:dyDescent="0.25"/>
    <row r="656" s="429" customFormat="1" x14ac:dyDescent="0.25"/>
    <row r="657" s="429" customFormat="1" x14ac:dyDescent="0.25"/>
    <row r="658" s="429" customFormat="1" x14ac:dyDescent="0.25"/>
    <row r="659" s="429" customFormat="1" x14ac:dyDescent="0.25"/>
    <row r="660" s="429" customFormat="1" x14ac:dyDescent="0.25"/>
    <row r="661" s="429" customFormat="1" x14ac:dyDescent="0.25"/>
    <row r="662" s="429" customFormat="1" x14ac:dyDescent="0.25"/>
    <row r="663" s="429" customFormat="1" x14ac:dyDescent="0.25"/>
    <row r="664" s="429" customFormat="1" x14ac:dyDescent="0.25"/>
    <row r="665" s="429" customFormat="1" x14ac:dyDescent="0.25"/>
    <row r="666" s="429" customFormat="1" x14ac:dyDescent="0.25"/>
    <row r="667" s="429" customFormat="1" x14ac:dyDescent="0.25"/>
    <row r="668" s="429" customFormat="1" x14ac:dyDescent="0.25"/>
    <row r="669" s="429" customFormat="1" x14ac:dyDescent="0.25"/>
    <row r="670" s="429" customFormat="1" x14ac:dyDescent="0.25"/>
    <row r="671" s="429" customFormat="1" x14ac:dyDescent="0.25"/>
    <row r="672" s="429" customFormat="1" x14ac:dyDescent="0.25"/>
    <row r="673" s="429" customFormat="1" x14ac:dyDescent="0.25"/>
    <row r="674" s="429" customFormat="1" x14ac:dyDescent="0.25"/>
    <row r="675" s="429" customFormat="1" x14ac:dyDescent="0.25"/>
    <row r="676" s="429" customFormat="1" x14ac:dyDescent="0.25"/>
    <row r="677" s="429" customFormat="1" x14ac:dyDescent="0.25"/>
    <row r="678" s="429" customFormat="1" x14ac:dyDescent="0.25"/>
    <row r="679" s="429" customFormat="1" x14ac:dyDescent="0.25"/>
    <row r="680" s="429" customFormat="1" x14ac:dyDescent="0.25"/>
    <row r="681" s="429" customFormat="1" x14ac:dyDescent="0.25"/>
    <row r="682" s="429" customFormat="1" x14ac:dyDescent="0.25"/>
    <row r="683" s="429" customFormat="1" x14ac:dyDescent="0.25"/>
    <row r="684" s="429" customFormat="1" x14ac:dyDescent="0.25"/>
    <row r="685" s="429" customFormat="1" x14ac:dyDescent="0.25"/>
    <row r="686" s="429" customFormat="1" x14ac:dyDescent="0.25"/>
    <row r="687" s="429" customFormat="1" x14ac:dyDescent="0.25"/>
    <row r="688" s="429" customFormat="1" x14ac:dyDescent="0.25"/>
    <row r="689" s="429" customFormat="1" x14ac:dyDescent="0.25"/>
    <row r="690" s="429" customFormat="1" x14ac:dyDescent="0.25"/>
    <row r="691" s="429" customFormat="1" x14ac:dyDescent="0.25"/>
    <row r="692" s="429" customFormat="1" x14ac:dyDescent="0.25"/>
    <row r="693" s="429" customFormat="1" x14ac:dyDescent="0.25"/>
    <row r="694" s="429" customFormat="1" x14ac:dyDescent="0.25"/>
    <row r="695" s="429" customFormat="1" x14ac:dyDescent="0.25"/>
    <row r="696" s="429" customFormat="1" x14ac:dyDescent="0.25"/>
    <row r="697" s="429" customFormat="1" x14ac:dyDescent="0.25"/>
    <row r="698" s="429" customFormat="1" x14ac:dyDescent="0.25"/>
    <row r="699" s="429" customFormat="1" x14ac:dyDescent="0.25"/>
    <row r="700" s="429" customFormat="1" x14ac:dyDescent="0.25"/>
    <row r="701" s="429" customFormat="1" x14ac:dyDescent="0.25"/>
    <row r="702" s="429" customFormat="1" x14ac:dyDescent="0.25"/>
    <row r="703" s="429" customFormat="1" x14ac:dyDescent="0.25"/>
    <row r="704" s="429" customFormat="1" x14ac:dyDescent="0.25"/>
    <row r="705" s="429" customFormat="1" x14ac:dyDescent="0.25"/>
    <row r="706" s="429" customFormat="1" x14ac:dyDescent="0.25"/>
    <row r="707" s="429" customFormat="1" x14ac:dyDescent="0.25"/>
    <row r="708" s="429" customFormat="1" x14ac:dyDescent="0.25"/>
    <row r="709" s="429" customFormat="1" x14ac:dyDescent="0.25"/>
    <row r="710" s="429" customFormat="1" x14ac:dyDescent="0.25"/>
    <row r="711" s="429" customFormat="1" x14ac:dyDescent="0.25"/>
    <row r="712" s="429" customFormat="1" x14ac:dyDescent="0.25"/>
    <row r="713" s="429" customFormat="1" x14ac:dyDescent="0.25"/>
    <row r="714" s="429" customFormat="1" x14ac:dyDescent="0.25"/>
    <row r="715" s="429" customFormat="1" x14ac:dyDescent="0.25"/>
    <row r="716" s="429" customFormat="1" x14ac:dyDescent="0.25"/>
    <row r="717" s="429" customFormat="1" x14ac:dyDescent="0.25"/>
    <row r="718" s="429" customFormat="1" x14ac:dyDescent="0.25"/>
    <row r="719" s="429" customFormat="1" x14ac:dyDescent="0.25"/>
    <row r="720" s="429" customFormat="1" x14ac:dyDescent="0.25"/>
    <row r="721" s="429" customFormat="1" x14ac:dyDescent="0.25"/>
    <row r="722" s="429" customFormat="1" x14ac:dyDescent="0.25"/>
    <row r="723" s="429" customFormat="1" x14ac:dyDescent="0.25"/>
    <row r="724" s="429" customFormat="1" x14ac:dyDescent="0.25"/>
    <row r="725" s="429" customFormat="1" x14ac:dyDescent="0.25"/>
    <row r="726" s="429" customFormat="1" x14ac:dyDescent="0.25"/>
    <row r="727" s="429" customFormat="1" x14ac:dyDescent="0.25"/>
    <row r="728" s="429" customFormat="1" x14ac:dyDescent="0.25"/>
    <row r="729" s="429" customFormat="1" x14ac:dyDescent="0.25"/>
    <row r="730" s="429" customFormat="1" x14ac:dyDescent="0.25"/>
    <row r="731" s="429" customFormat="1" x14ac:dyDescent="0.25"/>
    <row r="732" s="429" customFormat="1" x14ac:dyDescent="0.25"/>
    <row r="733" s="429" customFormat="1" x14ac:dyDescent="0.25"/>
    <row r="734" s="429" customFormat="1" x14ac:dyDescent="0.25"/>
    <row r="735" s="429" customFormat="1" x14ac:dyDescent="0.25"/>
    <row r="736" s="429" customFormat="1" x14ac:dyDescent="0.25"/>
    <row r="737" s="429" customFormat="1" x14ac:dyDescent="0.25"/>
    <row r="738" s="429" customFormat="1" x14ac:dyDescent="0.25"/>
    <row r="739" s="429" customFormat="1" x14ac:dyDescent="0.25"/>
    <row r="740" s="429" customFormat="1" x14ac:dyDescent="0.25"/>
    <row r="741" s="429" customFormat="1" x14ac:dyDescent="0.25"/>
    <row r="742" s="429" customFormat="1" x14ac:dyDescent="0.25"/>
    <row r="743" s="429" customFormat="1" x14ac:dyDescent="0.25"/>
    <row r="744" s="429" customFormat="1" x14ac:dyDescent="0.25"/>
    <row r="745" s="429" customFormat="1" x14ac:dyDescent="0.25"/>
    <row r="746" s="429" customFormat="1" x14ac:dyDescent="0.25"/>
    <row r="747" s="429" customFormat="1" x14ac:dyDescent="0.25"/>
    <row r="748" s="429" customFormat="1" x14ac:dyDescent="0.25"/>
    <row r="749" s="429" customFormat="1" x14ac:dyDescent="0.25"/>
    <row r="750" s="429" customFormat="1" x14ac:dyDescent="0.25"/>
    <row r="751" s="429" customFormat="1" x14ac:dyDescent="0.25"/>
    <row r="752" s="429" customFormat="1" x14ac:dyDescent="0.25"/>
    <row r="753" s="429" customFormat="1" x14ac:dyDescent="0.25"/>
    <row r="754" s="429" customFormat="1" x14ac:dyDescent="0.25"/>
    <row r="755" s="429" customFormat="1" x14ac:dyDescent="0.25"/>
    <row r="756" s="429" customFormat="1" x14ac:dyDescent="0.25"/>
    <row r="757" s="429" customFormat="1" x14ac:dyDescent="0.25"/>
    <row r="758" s="429" customFormat="1" x14ac:dyDescent="0.25"/>
    <row r="759" s="429" customFormat="1" x14ac:dyDescent="0.25"/>
    <row r="760" s="429" customFormat="1" x14ac:dyDescent="0.25"/>
    <row r="761" s="429" customFormat="1" x14ac:dyDescent="0.25"/>
    <row r="762" s="429" customFormat="1" x14ac:dyDescent="0.25"/>
    <row r="763" s="429" customFormat="1" x14ac:dyDescent="0.25"/>
    <row r="764" s="429" customFormat="1" x14ac:dyDescent="0.25"/>
    <row r="765" s="429" customFormat="1" x14ac:dyDescent="0.25"/>
    <row r="766" s="429" customFormat="1" x14ac:dyDescent="0.25"/>
    <row r="767" s="429" customFormat="1" x14ac:dyDescent="0.25"/>
    <row r="768" s="429" customFormat="1" x14ac:dyDescent="0.25"/>
    <row r="769" s="429" customFormat="1" x14ac:dyDescent="0.25"/>
    <row r="770" s="429" customFormat="1" x14ac:dyDescent="0.25"/>
    <row r="771" s="429" customFormat="1" x14ac:dyDescent="0.25"/>
    <row r="772" s="429" customFormat="1" x14ac:dyDescent="0.25"/>
    <row r="773" s="429" customFormat="1" x14ac:dyDescent="0.25"/>
    <row r="774" s="429" customFormat="1" x14ac:dyDescent="0.25"/>
    <row r="775" s="429" customFormat="1" x14ac:dyDescent="0.25"/>
    <row r="776" s="429" customFormat="1" x14ac:dyDescent="0.25"/>
    <row r="777" s="429" customFormat="1" x14ac:dyDescent="0.25"/>
    <row r="778" s="429" customFormat="1" x14ac:dyDescent="0.25"/>
    <row r="779" s="429" customFormat="1" x14ac:dyDescent="0.25"/>
    <row r="780" s="429" customFormat="1" x14ac:dyDescent="0.25"/>
    <row r="781" s="429" customFormat="1" x14ac:dyDescent="0.25"/>
    <row r="782" s="429" customFormat="1" x14ac:dyDescent="0.25"/>
    <row r="783" s="429" customFormat="1" x14ac:dyDescent="0.25"/>
    <row r="784" s="429" customFormat="1" x14ac:dyDescent="0.25"/>
    <row r="785" s="429" customFormat="1" x14ac:dyDescent="0.25"/>
    <row r="786" s="429" customFormat="1" x14ac:dyDescent="0.25"/>
    <row r="787" s="429" customFormat="1" x14ac:dyDescent="0.25"/>
    <row r="788" s="429" customFormat="1" x14ac:dyDescent="0.25"/>
    <row r="789" s="429" customFormat="1" x14ac:dyDescent="0.25"/>
  </sheetData>
  <mergeCells count="143">
    <mergeCell ref="S1:AC1"/>
    <mergeCell ref="AH7:AK7"/>
    <mergeCell ref="S8:T8"/>
    <mergeCell ref="U8:V8"/>
    <mergeCell ref="AB8:AC8"/>
    <mergeCell ref="AD8:AE8"/>
    <mergeCell ref="AH37:AK37"/>
    <mergeCell ref="K8:L8"/>
    <mergeCell ref="M8:N8"/>
    <mergeCell ref="O8:P8"/>
    <mergeCell ref="Q8:R8"/>
    <mergeCell ref="S38:T38"/>
    <mergeCell ref="U38:V38"/>
    <mergeCell ref="AH99:AK99"/>
    <mergeCell ref="AD38:AE38"/>
    <mergeCell ref="A66:AC66"/>
    <mergeCell ref="AH68:AK68"/>
    <mergeCell ref="C69:D69"/>
    <mergeCell ref="E69:F69"/>
    <mergeCell ref="K38:L38"/>
    <mergeCell ref="Q69:R69"/>
    <mergeCell ref="S69:T69"/>
    <mergeCell ref="U69:V69"/>
    <mergeCell ref="AD69:AE69"/>
    <mergeCell ref="K69:L69"/>
    <mergeCell ref="M69:N69"/>
    <mergeCell ref="C8:D8"/>
    <mergeCell ref="E8:F8"/>
    <mergeCell ref="G8:H8"/>
    <mergeCell ref="I8:J8"/>
    <mergeCell ref="AB100:AC100"/>
    <mergeCell ref="AD100:AE100"/>
    <mergeCell ref="C38:D38"/>
    <mergeCell ref="E38:F38"/>
    <mergeCell ref="G38:H38"/>
    <mergeCell ref="I38:J38"/>
    <mergeCell ref="AB38:AC38"/>
    <mergeCell ref="Q38:R38"/>
    <mergeCell ref="O100:P100"/>
    <mergeCell ref="Q100:R100"/>
    <mergeCell ref="S100:T100"/>
    <mergeCell ref="U100:V100"/>
    <mergeCell ref="AB69:AC69"/>
    <mergeCell ref="C100:D100"/>
    <mergeCell ref="E100:F100"/>
    <mergeCell ref="G100:H100"/>
    <mergeCell ref="I100:J100"/>
    <mergeCell ref="O69:P69"/>
    <mergeCell ref="M38:N38"/>
    <mergeCell ref="O38:P38"/>
    <mergeCell ref="K100:L100"/>
    <mergeCell ref="M100:N100"/>
    <mergeCell ref="G69:H69"/>
    <mergeCell ref="I69:J69"/>
    <mergeCell ref="AH130:AK130"/>
    <mergeCell ref="C131:D131"/>
    <mergeCell ref="E131:F131"/>
    <mergeCell ref="G131:H131"/>
    <mergeCell ref="I131:J131"/>
    <mergeCell ref="K131:L131"/>
    <mergeCell ref="M131:N131"/>
    <mergeCell ref="O131:P131"/>
    <mergeCell ref="Q131:R131"/>
    <mergeCell ref="S131:T131"/>
    <mergeCell ref="AB131:AC131"/>
    <mergeCell ref="AD131:AE131"/>
    <mergeCell ref="AH161:AK161"/>
    <mergeCell ref="C162:D162"/>
    <mergeCell ref="E162:F162"/>
    <mergeCell ref="G162:H162"/>
    <mergeCell ref="I162:J162"/>
    <mergeCell ref="K162:L162"/>
    <mergeCell ref="M162:N162"/>
    <mergeCell ref="O162:P162"/>
    <mergeCell ref="Q162:R162"/>
    <mergeCell ref="S162:T162"/>
    <mergeCell ref="AB162:AC162"/>
    <mergeCell ref="AD162:AE162"/>
    <mergeCell ref="AH192:AK192"/>
    <mergeCell ref="C193:D193"/>
    <mergeCell ref="E193:F193"/>
    <mergeCell ref="G193:H193"/>
    <mergeCell ref="I193:J193"/>
    <mergeCell ref="K193:L193"/>
    <mergeCell ref="AD193:AE193"/>
    <mergeCell ref="Q193:R193"/>
    <mergeCell ref="S193:T193"/>
    <mergeCell ref="U193:V193"/>
    <mergeCell ref="AB193:AC193"/>
    <mergeCell ref="K255:L255"/>
    <mergeCell ref="S224:T224"/>
    <mergeCell ref="U224:V224"/>
    <mergeCell ref="M224:N224"/>
    <mergeCell ref="O224:P224"/>
    <mergeCell ref="Q224:R224"/>
    <mergeCell ref="M193:N193"/>
    <mergeCell ref="O193:P193"/>
    <mergeCell ref="C224:D224"/>
    <mergeCell ref="O255:P255"/>
    <mergeCell ref="Q255:R255"/>
    <mergeCell ref="S255:T255"/>
    <mergeCell ref="U255:V255"/>
    <mergeCell ref="AH223:AK223"/>
    <mergeCell ref="AD224:AE224"/>
    <mergeCell ref="AH254:AK254"/>
    <mergeCell ref="K224:L224"/>
    <mergeCell ref="AD255:AE255"/>
    <mergeCell ref="M255:N255"/>
    <mergeCell ref="AH285:AK285"/>
    <mergeCell ref="C286:D286"/>
    <mergeCell ref="E286:F286"/>
    <mergeCell ref="G286:H286"/>
    <mergeCell ref="I286:J286"/>
    <mergeCell ref="K286:L286"/>
    <mergeCell ref="M286:N286"/>
    <mergeCell ref="O286:P286"/>
    <mergeCell ref="AD286:AE286"/>
    <mergeCell ref="AB224:AC224"/>
    <mergeCell ref="C255:D255"/>
    <mergeCell ref="E224:F224"/>
    <mergeCell ref="G224:H224"/>
    <mergeCell ref="I224:J224"/>
    <mergeCell ref="AB255:AC255"/>
    <mergeCell ref="E255:F255"/>
    <mergeCell ref="G255:H255"/>
    <mergeCell ref="I255:J255"/>
    <mergeCell ref="A353:AK354"/>
    <mergeCell ref="S319:T319"/>
    <mergeCell ref="U319:V319"/>
    <mergeCell ref="AB319:AC319"/>
    <mergeCell ref="AD319:AE319"/>
    <mergeCell ref="AB350:AC350"/>
    <mergeCell ref="A352:AK352"/>
    <mergeCell ref="Q286:R286"/>
    <mergeCell ref="AH318:AK318"/>
    <mergeCell ref="Q319:R319"/>
    <mergeCell ref="S286:T286"/>
    <mergeCell ref="U286:V286"/>
    <mergeCell ref="AB286:AC286"/>
    <mergeCell ref="C319:D319"/>
    <mergeCell ref="K319:L319"/>
    <mergeCell ref="M319:N319"/>
    <mergeCell ref="O319:P319"/>
  </mergeCells>
  <phoneticPr fontId="48" type="noConversion"/>
  <printOptions horizontalCentered="1" verticalCentered="1"/>
  <pageMargins left="0" right="0" top="0" bottom="0" header="0" footer="0"/>
  <pageSetup paperSize="9" scale="13" orientation="portrait"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89"/>
  <sheetViews>
    <sheetView showGridLines="0" view="pageBreakPreview" zoomScale="60" zoomScaleNormal="70" workbookViewId="0">
      <selection activeCell="S319" sqref="S319:T345"/>
    </sheetView>
  </sheetViews>
  <sheetFormatPr defaultRowHeight="15.75" x14ac:dyDescent="0.25"/>
  <cols>
    <col min="1" max="1" width="17.140625" style="397" customWidth="1"/>
    <col min="2" max="2" width="13.5703125" style="397" hidden="1" customWidth="1"/>
    <col min="3" max="3" width="14.7109375" style="397" hidden="1" customWidth="1"/>
    <col min="4" max="4" width="10" style="397" hidden="1" customWidth="1"/>
    <col min="5" max="5" width="14.7109375" style="397" hidden="1" customWidth="1"/>
    <col min="6" max="6" width="9.7109375" style="397" hidden="1" customWidth="1"/>
    <col min="7" max="7" width="15" style="397" hidden="1" customWidth="1"/>
    <col min="8" max="8" width="11.85546875" style="397" hidden="1" customWidth="1"/>
    <col min="9" max="9" width="14.42578125" style="397" hidden="1" customWidth="1"/>
    <col min="10" max="10" width="9" style="397" hidden="1" customWidth="1"/>
    <col min="11" max="11" width="14.42578125" style="397" hidden="1" customWidth="1"/>
    <col min="12" max="12" width="9" style="397" hidden="1" customWidth="1"/>
    <col min="13" max="13" width="14.42578125" style="397" hidden="1" customWidth="1"/>
    <col min="14" max="14" width="10.85546875" style="397" hidden="1" customWidth="1"/>
    <col min="15" max="15" width="14.42578125" style="397" hidden="1" customWidth="1"/>
    <col min="16" max="16" width="10.85546875" style="397" hidden="1" customWidth="1"/>
    <col min="17" max="17" width="14.42578125" style="397" hidden="1" customWidth="1"/>
    <col min="18" max="18" width="9" style="397" hidden="1" customWidth="1"/>
    <col min="19" max="19" width="14.42578125" style="397" bestFit="1" customWidth="1"/>
    <col min="20" max="20" width="10.85546875" style="397" bestFit="1" customWidth="1"/>
    <col min="21" max="21" width="14.42578125" style="397" bestFit="1" customWidth="1"/>
    <col min="22" max="22" width="11.28515625" style="397" bestFit="1" customWidth="1"/>
    <col min="23" max="23" width="16.140625" style="397" bestFit="1" customWidth="1"/>
    <col min="24" max="24" width="13.7109375" style="397" bestFit="1" customWidth="1"/>
    <col min="25" max="25" width="14.42578125" style="397" bestFit="1" customWidth="1"/>
    <col min="26" max="26" width="10.140625" style="397" bestFit="1" customWidth="1"/>
    <col min="27" max="27" width="17.5703125" style="397" bestFit="1" customWidth="1"/>
    <col min="28" max="28" width="10.42578125" style="397" bestFit="1" customWidth="1"/>
    <col min="29" max="29" width="15.42578125" style="397" bestFit="1" customWidth="1"/>
    <col min="30" max="30" width="11.28515625" style="397" bestFit="1" customWidth="1"/>
    <col min="31" max="31" width="15.42578125" style="669" bestFit="1" customWidth="1"/>
    <col min="32" max="32" width="10.85546875" style="669" customWidth="1"/>
    <col min="33" max="33" width="15.42578125" style="669" bestFit="1" customWidth="1"/>
    <col min="34" max="34" width="10.85546875" style="669" customWidth="1"/>
    <col min="35" max="35" width="14.42578125" style="397" customWidth="1"/>
    <col min="36" max="36" width="10.85546875" style="397" customWidth="1"/>
    <col min="37" max="37" width="14.42578125" style="397" customWidth="1"/>
    <col min="38" max="38" width="14.28515625" style="397" customWidth="1"/>
    <col min="39" max="43" width="10.140625" style="397" hidden="1" customWidth="1"/>
    <col min="44" max="44" width="17.85546875" style="625" customWidth="1"/>
    <col min="45" max="45" width="19.85546875" style="625" customWidth="1"/>
    <col min="46" max="46" width="19.5703125" style="625" customWidth="1"/>
    <col min="47" max="47" width="13" style="625" customWidth="1"/>
    <col min="48" max="49" width="10.140625" style="397" hidden="1" customWidth="1"/>
    <col min="50" max="51" width="10.140625" style="397" customWidth="1"/>
    <col min="52" max="52" width="10.140625" style="625" customWidth="1"/>
    <col min="53" max="53" width="13.85546875" style="397" bestFit="1" customWidth="1"/>
    <col min="54" max="55" width="9.140625" style="397"/>
    <col min="56" max="56" width="9.28515625" style="397" bestFit="1" customWidth="1"/>
    <col min="57" max="16384" width="9.140625" style="397"/>
  </cols>
  <sheetData>
    <row r="1" spans="1:56" ht="64.900000000000006" customHeight="1" x14ac:dyDescent="0.45">
      <c r="A1" s="572" t="s">
        <v>281</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668"/>
      <c r="AF1" s="668"/>
      <c r="AG1" s="668"/>
      <c r="AH1" s="668"/>
      <c r="AI1" s="815" t="s">
        <v>282</v>
      </c>
      <c r="AJ1" s="815"/>
      <c r="AK1" s="815"/>
      <c r="AL1" s="815"/>
      <c r="AM1" s="815"/>
      <c r="AN1" s="815"/>
      <c r="AO1" s="815"/>
      <c r="AP1" s="815"/>
      <c r="AQ1" s="815"/>
      <c r="AR1" s="815"/>
      <c r="AS1" s="815"/>
      <c r="AT1" s="429"/>
      <c r="AU1" s="429"/>
      <c r="AV1" s="429"/>
      <c r="AW1" s="429"/>
      <c r="AX1" s="429"/>
      <c r="AY1" s="429"/>
      <c r="AZ1" s="429"/>
    </row>
    <row r="2" spans="1:56" ht="30.75" x14ac:dyDescent="0.45">
      <c r="A2" s="395">
        <f ca="1">NOW()</f>
        <v>41722.449282060188</v>
      </c>
      <c r="B2" s="429"/>
      <c r="C2" s="429"/>
      <c r="D2" s="429"/>
      <c r="E2" s="429"/>
      <c r="F2" s="429"/>
      <c r="G2" s="429"/>
      <c r="H2" s="573"/>
      <c r="I2" s="429"/>
      <c r="J2" s="429"/>
      <c r="K2" s="429"/>
      <c r="L2" s="429"/>
      <c r="M2" s="429"/>
      <c r="N2" s="429"/>
      <c r="O2" s="429"/>
      <c r="P2" s="429"/>
      <c r="Q2" s="429"/>
      <c r="R2" s="429"/>
      <c r="S2" s="429"/>
      <c r="T2" s="429"/>
      <c r="U2" s="429"/>
      <c r="V2" s="429"/>
      <c r="W2" s="429"/>
      <c r="X2" s="429"/>
      <c r="Y2" s="429"/>
      <c r="Z2" s="429"/>
      <c r="AA2" s="429"/>
      <c r="AB2" s="429"/>
      <c r="AC2" s="429"/>
      <c r="AD2" s="429"/>
      <c r="AE2" s="668"/>
      <c r="AF2" s="668"/>
      <c r="AG2" s="668"/>
      <c r="AH2" s="668"/>
      <c r="AI2" s="429"/>
      <c r="AJ2" s="429"/>
      <c r="AK2" s="574"/>
      <c r="AL2" s="429"/>
      <c r="AM2" s="429"/>
      <c r="AN2" s="429"/>
      <c r="AO2" s="429"/>
      <c r="AP2" s="429"/>
      <c r="AQ2" s="429"/>
      <c r="AR2" s="429"/>
      <c r="AS2" s="429"/>
      <c r="AT2" s="429"/>
      <c r="AU2" s="429"/>
      <c r="AV2" s="429"/>
      <c r="AW2" s="429"/>
      <c r="AX2" s="429"/>
      <c r="AY2" s="429"/>
      <c r="AZ2" s="429"/>
    </row>
    <row r="3" spans="1:56" x14ac:dyDescent="0.25">
      <c r="A3" s="395"/>
      <c r="B3" s="429"/>
      <c r="C3" s="429"/>
      <c r="D3" s="429"/>
      <c r="E3" s="429"/>
      <c r="F3" s="429"/>
      <c r="G3" s="429"/>
      <c r="H3" s="575"/>
      <c r="I3" s="429"/>
      <c r="J3" s="429"/>
      <c r="K3" s="429"/>
      <c r="L3" s="429"/>
      <c r="M3" s="429"/>
      <c r="N3" s="429"/>
      <c r="O3" s="429"/>
      <c r="P3" s="429"/>
      <c r="Q3" s="429"/>
      <c r="R3" s="429"/>
      <c r="S3" s="429"/>
      <c r="T3" s="429"/>
      <c r="U3" s="429"/>
      <c r="V3" s="429"/>
      <c r="W3" s="429"/>
      <c r="X3" s="429"/>
      <c r="Y3" s="429"/>
      <c r="Z3" s="429"/>
      <c r="AA3" s="429"/>
      <c r="AB3" s="429"/>
      <c r="AC3" s="429"/>
      <c r="AD3" s="429"/>
      <c r="AE3" s="668"/>
      <c r="AF3" s="668"/>
      <c r="AG3" s="668"/>
      <c r="AH3" s="668"/>
      <c r="AI3" s="429"/>
      <c r="AJ3" s="429"/>
      <c r="AK3" s="576" t="s">
        <v>3</v>
      </c>
      <c r="AL3" s="429"/>
      <c r="AM3" s="429"/>
      <c r="AN3" s="429"/>
      <c r="AO3" s="429"/>
      <c r="AP3" s="429"/>
      <c r="AQ3" s="429"/>
      <c r="AR3" s="429"/>
      <c r="AS3" s="429"/>
      <c r="AT3" s="429"/>
      <c r="AU3" s="429"/>
      <c r="AV3" s="429"/>
      <c r="AW3" s="429"/>
      <c r="AX3" s="429"/>
      <c r="AY3" s="429"/>
      <c r="AZ3" s="429"/>
    </row>
    <row r="4" spans="1:56" x14ac:dyDescent="0.25">
      <c r="A4" s="429"/>
      <c r="B4" s="429"/>
      <c r="C4" s="429"/>
      <c r="D4" s="429"/>
      <c r="E4" s="429"/>
      <c r="F4" s="429"/>
      <c r="G4" s="429"/>
      <c r="H4" s="575"/>
      <c r="I4" s="429"/>
      <c r="J4" s="429"/>
      <c r="K4" s="429"/>
      <c r="L4" s="429"/>
      <c r="M4" s="429"/>
      <c r="N4" s="429"/>
      <c r="O4" s="429"/>
      <c r="P4" s="429"/>
      <c r="Q4" s="429"/>
      <c r="R4" s="429"/>
      <c r="S4" s="429"/>
      <c r="T4" s="429"/>
      <c r="U4" s="429"/>
      <c r="V4" s="429"/>
      <c r="W4" s="429"/>
      <c r="X4" s="429"/>
      <c r="Y4" s="429"/>
      <c r="Z4" s="429"/>
      <c r="AA4" s="429"/>
      <c r="AB4" s="429"/>
      <c r="AC4" s="429"/>
      <c r="AD4" s="429"/>
      <c r="AE4" s="668"/>
      <c r="AF4" s="668"/>
      <c r="AG4" s="668"/>
      <c r="AH4" s="668"/>
      <c r="AI4" s="429"/>
      <c r="AJ4" s="429"/>
      <c r="AK4" s="576"/>
      <c r="AL4" s="429"/>
      <c r="AM4" s="429"/>
      <c r="AN4" s="429"/>
      <c r="AO4" s="429"/>
      <c r="AP4" s="429"/>
      <c r="AQ4" s="429"/>
      <c r="AR4" s="429"/>
      <c r="AS4" s="429"/>
      <c r="AT4" s="429"/>
      <c r="AU4" s="429"/>
      <c r="AV4" s="429"/>
      <c r="AW4" s="429"/>
      <c r="AX4" s="429"/>
      <c r="AY4" s="429"/>
      <c r="AZ4" s="429"/>
    </row>
    <row r="5" spans="1:56" ht="30.75" x14ac:dyDescent="0.45">
      <c r="A5" s="429"/>
      <c r="B5" s="429"/>
      <c r="C5" s="429"/>
      <c r="D5" s="429"/>
      <c r="E5" s="429"/>
      <c r="F5" s="429"/>
      <c r="G5" s="429"/>
      <c r="H5" s="575"/>
      <c r="I5" s="429"/>
      <c r="J5" s="429"/>
      <c r="K5" s="429"/>
      <c r="L5" s="429"/>
      <c r="M5" s="429"/>
      <c r="N5" s="429"/>
      <c r="O5" s="429"/>
      <c r="P5" s="429"/>
      <c r="Q5" s="429"/>
      <c r="R5" s="429"/>
      <c r="S5" s="429"/>
      <c r="T5" s="429"/>
      <c r="U5" s="429"/>
      <c r="V5" s="429"/>
      <c r="W5" s="429"/>
      <c r="X5" s="429"/>
      <c r="Y5" s="429"/>
      <c r="Z5" s="429"/>
      <c r="AA5" s="429"/>
      <c r="AB5" s="429"/>
      <c r="AC5" s="429"/>
      <c r="AD5" s="429"/>
      <c r="AE5" s="668"/>
      <c r="AF5" s="668"/>
      <c r="AG5" s="668"/>
      <c r="AH5" s="668"/>
      <c r="AI5" s="429"/>
      <c r="AJ5" s="429"/>
      <c r="AK5" s="574" t="s">
        <v>140</v>
      </c>
      <c r="AL5" s="429"/>
      <c r="AM5" s="429"/>
      <c r="AN5" s="429"/>
      <c r="AO5" s="429"/>
      <c r="AP5" s="429"/>
      <c r="AQ5" s="429"/>
      <c r="AR5" s="429"/>
      <c r="AS5" s="429"/>
      <c r="AT5" s="429"/>
      <c r="AU5" s="429"/>
      <c r="AV5" s="429"/>
      <c r="AW5" s="429"/>
      <c r="AX5" s="429"/>
      <c r="AY5" s="429"/>
      <c r="AZ5" s="429"/>
    </row>
    <row r="6" spans="1:56" x14ac:dyDescent="0.25">
      <c r="A6" s="429"/>
      <c r="B6" s="429"/>
      <c r="C6" s="429"/>
      <c r="D6" s="429"/>
      <c r="E6" s="429"/>
      <c r="F6" s="429"/>
      <c r="G6" s="429"/>
      <c r="H6" s="576"/>
      <c r="I6" s="429"/>
      <c r="J6" s="429"/>
      <c r="K6" s="429"/>
      <c r="L6" s="429"/>
      <c r="M6" s="429"/>
      <c r="N6" s="429"/>
      <c r="O6" s="429"/>
      <c r="P6" s="429"/>
      <c r="Q6" s="429"/>
      <c r="R6" s="429"/>
      <c r="S6" s="429"/>
      <c r="T6" s="429"/>
      <c r="U6" s="429"/>
      <c r="V6" s="429"/>
      <c r="W6" s="429"/>
      <c r="X6" s="429"/>
      <c r="Y6" s="429"/>
      <c r="Z6" s="429"/>
      <c r="AA6" s="429"/>
      <c r="AB6" s="429"/>
      <c r="AC6" s="429"/>
      <c r="AD6" s="429"/>
      <c r="AI6" s="429"/>
      <c r="AJ6" s="429"/>
      <c r="AK6" s="429"/>
      <c r="AL6" s="429"/>
      <c r="AM6" s="577"/>
      <c r="AN6" s="577"/>
      <c r="AO6" s="577"/>
      <c r="AP6" s="429"/>
      <c r="AQ6" s="429"/>
      <c r="AR6" s="429"/>
      <c r="AS6" s="429"/>
      <c r="AT6" s="429"/>
      <c r="AU6" s="429"/>
      <c r="AV6" s="429"/>
      <c r="AW6" s="429"/>
      <c r="AX6" s="429"/>
      <c r="AY6" s="429"/>
      <c r="AZ6" s="429"/>
    </row>
    <row r="7" spans="1:56" x14ac:dyDescent="0.25">
      <c r="A7" s="429"/>
      <c r="B7" s="429"/>
      <c r="C7" s="429"/>
      <c r="D7" s="429"/>
      <c r="E7" s="576"/>
      <c r="F7" s="576"/>
      <c r="G7" s="429"/>
      <c r="H7" s="429"/>
      <c r="I7" s="429"/>
      <c r="J7" s="429"/>
      <c r="K7" s="429"/>
      <c r="L7" s="429"/>
      <c r="M7" s="429"/>
      <c r="N7" s="429"/>
      <c r="O7" s="429"/>
      <c r="P7" s="429"/>
      <c r="Q7" s="429"/>
      <c r="R7" s="429"/>
      <c r="S7" s="429"/>
      <c r="T7" s="429"/>
      <c r="U7" s="429"/>
      <c r="V7" s="429"/>
      <c r="W7" s="429"/>
      <c r="X7" s="429"/>
      <c r="Y7" s="429"/>
      <c r="Z7" s="429"/>
      <c r="AA7" s="429"/>
      <c r="AB7" s="429"/>
      <c r="AC7" s="429"/>
      <c r="AD7" s="429"/>
      <c r="AI7" s="429"/>
      <c r="AJ7" s="429"/>
      <c r="AK7" s="429"/>
      <c r="AL7" s="429"/>
      <c r="AM7" s="578"/>
      <c r="AN7" s="579"/>
      <c r="AO7" s="579"/>
      <c r="AP7" s="579"/>
      <c r="AQ7" s="579"/>
      <c r="AR7" s="580"/>
      <c r="AS7" s="580"/>
      <c r="AT7" s="580"/>
      <c r="AU7" s="580"/>
      <c r="AV7" s="581"/>
      <c r="AW7" s="581"/>
      <c r="AX7" s="813" t="s">
        <v>283</v>
      </c>
      <c r="AY7" s="813"/>
      <c r="AZ7" s="813"/>
      <c r="BA7" s="813"/>
    </row>
    <row r="8" spans="1:56" x14ac:dyDescent="0.25">
      <c r="A8" s="582"/>
      <c r="B8" s="583">
        <v>2000</v>
      </c>
      <c r="C8" s="808">
        <v>2001</v>
      </c>
      <c r="D8" s="809"/>
      <c r="E8" s="808">
        <v>2002</v>
      </c>
      <c r="F8" s="809"/>
      <c r="G8" s="808">
        <v>2003</v>
      </c>
      <c r="H8" s="809"/>
      <c r="I8" s="808">
        <v>2004</v>
      </c>
      <c r="J8" s="809"/>
      <c r="K8" s="808">
        <v>2005</v>
      </c>
      <c r="L8" s="809"/>
      <c r="M8" s="808">
        <v>2006</v>
      </c>
      <c r="N8" s="809"/>
      <c r="O8" s="808">
        <v>2007</v>
      </c>
      <c r="P8" s="809"/>
      <c r="Q8" s="808">
        <v>2008</v>
      </c>
      <c r="R8" s="809"/>
      <c r="S8" s="817">
        <v>2001</v>
      </c>
      <c r="T8" s="818"/>
      <c r="U8" s="817">
        <v>2002</v>
      </c>
      <c r="V8" s="818"/>
      <c r="W8" s="817">
        <v>2003</v>
      </c>
      <c r="X8" s="818"/>
      <c r="Y8" s="817">
        <v>2004</v>
      </c>
      <c r="Z8" s="818"/>
      <c r="AA8" s="817">
        <v>2005</v>
      </c>
      <c r="AB8" s="818"/>
      <c r="AC8" s="808">
        <v>2006</v>
      </c>
      <c r="AD8" s="809"/>
      <c r="AE8" s="808">
        <v>2007</v>
      </c>
      <c r="AF8" s="809"/>
      <c r="AG8" s="808">
        <v>2008</v>
      </c>
      <c r="AH8" s="809"/>
      <c r="AI8" s="808">
        <v>2009</v>
      </c>
      <c r="AJ8" s="809"/>
      <c r="AK8" s="808">
        <v>2010</v>
      </c>
      <c r="AL8" s="809"/>
      <c r="AM8" s="584" t="s">
        <v>4</v>
      </c>
      <c r="AN8" s="584" t="s">
        <v>5</v>
      </c>
      <c r="AO8" s="584" t="s">
        <v>6</v>
      </c>
      <c r="AP8" s="584" t="s">
        <v>7</v>
      </c>
      <c r="AQ8" s="584" t="s">
        <v>8</v>
      </c>
      <c r="AR8" s="816">
        <v>2011</v>
      </c>
      <c r="AS8" s="816"/>
      <c r="AT8" s="816">
        <v>2012</v>
      </c>
      <c r="AU8" s="816"/>
      <c r="AV8" s="584" t="s">
        <v>9</v>
      </c>
      <c r="AW8" s="584" t="s">
        <v>10</v>
      </c>
      <c r="AX8" s="584" t="s">
        <v>11</v>
      </c>
      <c r="AY8" s="584" t="s">
        <v>12</v>
      </c>
      <c r="AZ8" s="584" t="s">
        <v>13</v>
      </c>
      <c r="BA8" s="584" t="s">
        <v>14</v>
      </c>
    </row>
    <row r="9" spans="1:56" x14ac:dyDescent="0.25">
      <c r="A9" s="585"/>
      <c r="B9" s="582"/>
      <c r="C9" s="586"/>
      <c r="D9" s="587" t="s">
        <v>284</v>
      </c>
      <c r="E9" s="586"/>
      <c r="F9" s="587" t="s">
        <v>284</v>
      </c>
      <c r="G9" s="586"/>
      <c r="H9" s="587" t="s">
        <v>284</v>
      </c>
      <c r="I9" s="586"/>
      <c r="J9" s="587" t="s">
        <v>284</v>
      </c>
      <c r="K9" s="586"/>
      <c r="L9" s="587" t="s">
        <v>284</v>
      </c>
      <c r="M9" s="586"/>
      <c r="N9" s="587" t="s">
        <v>284</v>
      </c>
      <c r="O9" s="586"/>
      <c r="P9" s="587" t="s">
        <v>284</v>
      </c>
      <c r="Q9" s="586"/>
      <c r="R9" s="587" t="s">
        <v>284</v>
      </c>
      <c r="S9" s="689"/>
      <c r="T9" s="690" t="s">
        <v>284</v>
      </c>
      <c r="U9" s="689"/>
      <c r="V9" s="690" t="s">
        <v>284</v>
      </c>
      <c r="W9" s="689"/>
      <c r="X9" s="690" t="s">
        <v>284</v>
      </c>
      <c r="Y9" s="689"/>
      <c r="Z9" s="690" t="s">
        <v>284</v>
      </c>
      <c r="AA9" s="689"/>
      <c r="AB9" s="690" t="s">
        <v>284</v>
      </c>
      <c r="AC9" s="586"/>
      <c r="AD9" s="587" t="s">
        <v>284</v>
      </c>
      <c r="AE9" s="586"/>
      <c r="AF9" s="587" t="s">
        <v>284</v>
      </c>
      <c r="AG9" s="586"/>
      <c r="AH9" s="587" t="s">
        <v>284</v>
      </c>
      <c r="AI9" s="586"/>
      <c r="AJ9" s="587" t="s">
        <v>284</v>
      </c>
      <c r="AK9" s="586"/>
      <c r="AL9" s="587" t="s">
        <v>284</v>
      </c>
      <c r="AM9" s="588"/>
      <c r="AN9" s="588"/>
      <c r="AO9" s="588"/>
      <c r="AP9" s="588"/>
      <c r="AQ9" s="588"/>
      <c r="AR9" s="586"/>
      <c r="AS9" s="587" t="s">
        <v>284</v>
      </c>
      <c r="AT9" s="586"/>
      <c r="AU9" s="587" t="s">
        <v>284</v>
      </c>
      <c r="AV9" s="588"/>
      <c r="AW9" s="588"/>
      <c r="AX9" s="588"/>
      <c r="AY9" s="588"/>
      <c r="AZ9" s="588"/>
      <c r="BA9" s="588"/>
    </row>
    <row r="10" spans="1:56" x14ac:dyDescent="0.25">
      <c r="A10" s="585"/>
      <c r="B10" s="589"/>
      <c r="C10" s="590"/>
      <c r="D10" s="591" t="s">
        <v>17</v>
      </c>
      <c r="E10" s="590"/>
      <c r="F10" s="591" t="s">
        <v>17</v>
      </c>
      <c r="G10" s="590"/>
      <c r="H10" s="591" t="s">
        <v>17</v>
      </c>
      <c r="I10" s="590"/>
      <c r="J10" s="591" t="s">
        <v>17</v>
      </c>
      <c r="K10" s="590"/>
      <c r="L10" s="591" t="s">
        <v>17</v>
      </c>
      <c r="M10" s="590"/>
      <c r="N10" s="591" t="s">
        <v>17</v>
      </c>
      <c r="O10" s="590"/>
      <c r="P10" s="591" t="s">
        <v>17</v>
      </c>
      <c r="Q10" s="590"/>
      <c r="R10" s="591" t="s">
        <v>17</v>
      </c>
      <c r="S10" s="691"/>
      <c r="T10" s="692" t="s">
        <v>17</v>
      </c>
      <c r="U10" s="691"/>
      <c r="V10" s="692" t="s">
        <v>17</v>
      </c>
      <c r="W10" s="691"/>
      <c r="X10" s="692" t="s">
        <v>17</v>
      </c>
      <c r="Y10" s="691"/>
      <c r="Z10" s="692" t="s">
        <v>17</v>
      </c>
      <c r="AA10" s="691"/>
      <c r="AB10" s="692" t="s">
        <v>17</v>
      </c>
      <c r="AC10" s="590"/>
      <c r="AD10" s="591" t="s">
        <v>17</v>
      </c>
      <c r="AE10" s="590"/>
      <c r="AF10" s="591" t="s">
        <v>17</v>
      </c>
      <c r="AG10" s="590"/>
      <c r="AH10" s="591" t="s">
        <v>17</v>
      </c>
      <c r="AI10" s="590"/>
      <c r="AJ10" s="591" t="s">
        <v>17</v>
      </c>
      <c r="AK10" s="590"/>
      <c r="AL10" s="591" t="s">
        <v>17</v>
      </c>
      <c r="AM10" s="588"/>
      <c r="AN10" s="588"/>
      <c r="AO10" s="588"/>
      <c r="AP10" s="588"/>
      <c r="AQ10" s="588"/>
      <c r="AR10" s="590"/>
      <c r="AS10" s="591" t="s">
        <v>17</v>
      </c>
      <c r="AT10" s="590"/>
      <c r="AU10" s="591" t="s">
        <v>17</v>
      </c>
      <c r="AV10" s="588"/>
      <c r="AW10" s="588"/>
      <c r="AX10" s="588"/>
      <c r="AY10" s="588"/>
      <c r="AZ10" s="588"/>
      <c r="BA10" s="588"/>
    </row>
    <row r="11" spans="1:56" x14ac:dyDescent="0.25">
      <c r="A11" s="585"/>
      <c r="B11" s="589"/>
      <c r="C11" s="590"/>
      <c r="D11" s="591" t="s">
        <v>285</v>
      </c>
      <c r="E11" s="590"/>
      <c r="F11" s="591" t="s">
        <v>285</v>
      </c>
      <c r="G11" s="590"/>
      <c r="H11" s="591" t="s">
        <v>285</v>
      </c>
      <c r="I11" s="590"/>
      <c r="J11" s="591" t="s">
        <v>285</v>
      </c>
      <c r="K11" s="590"/>
      <c r="L11" s="591" t="s">
        <v>285</v>
      </c>
      <c r="M11" s="590"/>
      <c r="N11" s="591" t="s">
        <v>285</v>
      </c>
      <c r="O11" s="590"/>
      <c r="P11" s="591" t="s">
        <v>285</v>
      </c>
      <c r="Q11" s="590"/>
      <c r="R11" s="591" t="s">
        <v>285</v>
      </c>
      <c r="S11" s="691"/>
      <c r="T11" s="692" t="s">
        <v>285</v>
      </c>
      <c r="U11" s="691"/>
      <c r="V11" s="692" t="s">
        <v>285</v>
      </c>
      <c r="W11" s="691"/>
      <c r="X11" s="692" t="s">
        <v>285</v>
      </c>
      <c r="Y11" s="691"/>
      <c r="Z11" s="692" t="s">
        <v>285</v>
      </c>
      <c r="AA11" s="691"/>
      <c r="AB11" s="692" t="s">
        <v>285</v>
      </c>
      <c r="AC11" s="590"/>
      <c r="AD11" s="591" t="s">
        <v>285</v>
      </c>
      <c r="AE11" s="590"/>
      <c r="AF11" s="591" t="s">
        <v>285</v>
      </c>
      <c r="AG11" s="590"/>
      <c r="AH11" s="591" t="s">
        <v>285</v>
      </c>
      <c r="AI11" s="590"/>
      <c r="AJ11" s="591" t="s">
        <v>285</v>
      </c>
      <c r="AK11" s="590"/>
      <c r="AL11" s="591" t="s">
        <v>285</v>
      </c>
      <c r="AM11" s="588"/>
      <c r="AN11" s="588"/>
      <c r="AO11" s="588"/>
      <c r="AP11" s="588"/>
      <c r="AQ11" s="588"/>
      <c r="AR11" s="590"/>
      <c r="AS11" s="591" t="s">
        <v>285</v>
      </c>
      <c r="AT11" s="590"/>
      <c r="AU11" s="591" t="s">
        <v>285</v>
      </c>
      <c r="AV11" s="588"/>
      <c r="AW11" s="588"/>
      <c r="AX11" s="588"/>
      <c r="AY11" s="588"/>
      <c r="AZ11" s="588"/>
      <c r="BA11" s="588"/>
    </row>
    <row r="12" spans="1:56" x14ac:dyDescent="0.25">
      <c r="A12" s="592" t="s">
        <v>54</v>
      </c>
      <c r="B12" s="593">
        <v>2115.0893212206975</v>
      </c>
      <c r="C12" s="594">
        <v>2174.326</v>
      </c>
      <c r="D12" s="595">
        <v>2.8006703161412991E-2</v>
      </c>
      <c r="E12" s="594">
        <v>2221.989</v>
      </c>
      <c r="F12" s="595">
        <v>2.1920815921807498E-2</v>
      </c>
      <c r="G12" s="594">
        <v>2273.7199999999998</v>
      </c>
      <c r="H12" s="595">
        <v>2.3281393382235359E-2</v>
      </c>
      <c r="I12" s="594">
        <v>2389.0430000000001</v>
      </c>
      <c r="J12" s="595">
        <v>5.0719965519061418E-2</v>
      </c>
      <c r="K12" s="594">
        <v>2562.277</v>
      </c>
      <c r="L12" s="595">
        <v>7.2511880280095378E-2</v>
      </c>
      <c r="M12" s="594">
        <v>2707.098</v>
      </c>
      <c r="N12" s="595">
        <v>5.6520430851153061E-2</v>
      </c>
      <c r="O12" s="594">
        <f>+[14]S2007!C12</f>
        <v>2710.48</v>
      </c>
      <c r="P12" s="595">
        <f t="shared" ref="P12:P32" si="0">(+O12-M12)/M12</f>
        <v>1.249308299884253E-3</v>
      </c>
      <c r="Q12" s="594">
        <f>+[15]S2008!C12</f>
        <v>2818.9409999999998</v>
      </c>
      <c r="R12" s="595">
        <f t="shared" ref="R12:R32" si="1">(+Q12-O12)/O12</f>
        <v>4.0015421622738329E-2</v>
      </c>
      <c r="S12" s="680">
        <v>2174.326</v>
      </c>
      <c r="T12" s="681">
        <v>2.8006703161412991E-2</v>
      </c>
      <c r="U12" s="680">
        <v>2221.989</v>
      </c>
      <c r="V12" s="681">
        <v>2.1920815921807498E-2</v>
      </c>
      <c r="W12" s="680">
        <v>2273.7199999999998</v>
      </c>
      <c r="X12" s="681">
        <v>2.3281393382235359E-2</v>
      </c>
      <c r="Y12" s="680">
        <v>2389.0430000000001</v>
      </c>
      <c r="Z12" s="681">
        <v>5.0719965519061418E-2</v>
      </c>
      <c r="AA12" s="680">
        <v>2562.277</v>
      </c>
      <c r="AB12" s="681">
        <v>7.2511880280095378E-2</v>
      </c>
      <c r="AC12" s="594">
        <v>2707.098</v>
      </c>
      <c r="AD12" s="595">
        <v>5.6520430851153061E-2</v>
      </c>
      <c r="AE12" s="594">
        <v>2710.48</v>
      </c>
      <c r="AF12" s="595">
        <v>1.249308299884253E-3</v>
      </c>
      <c r="AG12" s="594">
        <v>2818.9409999999998</v>
      </c>
      <c r="AH12" s="595">
        <v>4.0015421622738329E-2</v>
      </c>
      <c r="AI12" s="594">
        <v>2927.6039999999998</v>
      </c>
      <c r="AJ12" s="595">
        <v>3.8547454522815487E-2</v>
      </c>
      <c r="AK12" s="594">
        <v>2976.0520000000001</v>
      </c>
      <c r="AL12" s="595">
        <v>1.654868622942185E-2</v>
      </c>
      <c r="AM12" s="596">
        <v>102.19208159218076</v>
      </c>
      <c r="AN12" s="596">
        <v>104.5712556442778</v>
      </c>
      <c r="AO12" s="596">
        <v>109.87510612484053</v>
      </c>
      <c r="AP12" s="596">
        <v>117.84235666592774</v>
      </c>
      <c r="AQ12" s="596">
        <v>124.50285743720123</v>
      </c>
      <c r="AR12" s="594">
        <v>2930.7539999999999</v>
      </c>
      <c r="AS12" s="595">
        <v>-1.522083619506656E-2</v>
      </c>
      <c r="AT12" s="594">
        <v>2886.433</v>
      </c>
      <c r="AU12" s="595">
        <v>-1.5122729509197946E-2</v>
      </c>
      <c r="AV12" s="596">
        <v>124.65839989035683</v>
      </c>
      <c r="AW12" s="596">
        <v>129.64665832078538</v>
      </c>
      <c r="AX12" s="596">
        <v>134.64420698644085</v>
      </c>
      <c r="AY12" s="596">
        <v>136.87239172046878</v>
      </c>
      <c r="AZ12" s="596">
        <v>134.78907946646456</v>
      </c>
      <c r="BA12" s="596">
        <v>132.75070067689941</v>
      </c>
      <c r="BD12" s="597"/>
    </row>
    <row r="13" spans="1:56" x14ac:dyDescent="0.25">
      <c r="A13" s="592" t="s">
        <v>55</v>
      </c>
      <c r="B13" s="593">
        <v>76.505342746621082</v>
      </c>
      <c r="C13" s="594">
        <v>84.174000000000007</v>
      </c>
      <c r="D13" s="595">
        <v>0.10023688513855611</v>
      </c>
      <c r="E13" s="594">
        <v>86.555999999999997</v>
      </c>
      <c r="F13" s="595">
        <v>2.8298524484995254E-2</v>
      </c>
      <c r="G13" s="594">
        <v>87.787000000000006</v>
      </c>
      <c r="H13" s="595">
        <v>1.4222006562225713E-2</v>
      </c>
      <c r="I13" s="594">
        <v>92.228999999999999</v>
      </c>
      <c r="J13" s="595">
        <v>5.0599747115176424E-2</v>
      </c>
      <c r="K13" s="594">
        <v>96.819000000000003</v>
      </c>
      <c r="L13" s="595">
        <v>4.9767426731288464E-2</v>
      </c>
      <c r="M13" s="594">
        <v>107.661</v>
      </c>
      <c r="N13" s="595">
        <v>0.11198215226350199</v>
      </c>
      <c r="O13" s="594">
        <f>+[14]S2007!C13</f>
        <v>102.17</v>
      </c>
      <c r="P13" s="595">
        <f t="shared" si="0"/>
        <v>-5.1002684351807985E-2</v>
      </c>
      <c r="Q13" s="594">
        <f>+[15]S2008!C13</f>
        <v>112.831</v>
      </c>
      <c r="R13" s="595">
        <f t="shared" si="1"/>
        <v>0.10434569834589411</v>
      </c>
      <c r="S13" s="680">
        <v>84.174000000000007</v>
      </c>
      <c r="T13" s="681">
        <v>0.10023688513855611</v>
      </c>
      <c r="U13" s="680">
        <v>86.555999999999997</v>
      </c>
      <c r="V13" s="681">
        <v>2.8298524484995254E-2</v>
      </c>
      <c r="W13" s="680">
        <v>87.787000000000006</v>
      </c>
      <c r="X13" s="681">
        <v>1.4222006562225713E-2</v>
      </c>
      <c r="Y13" s="680">
        <v>92.228999999999999</v>
      </c>
      <c r="Z13" s="681">
        <v>5.0599747115176424E-2</v>
      </c>
      <c r="AA13" s="680">
        <v>96.819000000000003</v>
      </c>
      <c r="AB13" s="681">
        <v>4.9767426731288464E-2</v>
      </c>
      <c r="AC13" s="594">
        <v>107.661</v>
      </c>
      <c r="AD13" s="595">
        <v>0.11198215226350199</v>
      </c>
      <c r="AE13" s="594">
        <v>102.17</v>
      </c>
      <c r="AF13" s="595">
        <v>-5.1002684351807985E-2</v>
      </c>
      <c r="AG13" s="594">
        <v>112.831</v>
      </c>
      <c r="AH13" s="595">
        <v>0.10434569834589411</v>
      </c>
      <c r="AI13" s="594">
        <v>111.61799999999999</v>
      </c>
      <c r="AJ13" s="595">
        <v>-1.0750591592736111E-2</v>
      </c>
      <c r="AK13" s="594">
        <v>114.68300000000001</v>
      </c>
      <c r="AL13" s="595">
        <v>2.7459728717590462E-2</v>
      </c>
      <c r="AM13" s="596">
        <v>102.82985244849952</v>
      </c>
      <c r="AN13" s="596">
        <v>104.29229928481479</v>
      </c>
      <c r="AO13" s="596">
        <v>109.56946325468671</v>
      </c>
      <c r="AP13" s="596">
        <v>115.02245348920093</v>
      </c>
      <c r="AQ13" s="596">
        <v>127.9029153895502</v>
      </c>
      <c r="AR13" s="594">
        <v>112.86499999999999</v>
      </c>
      <c r="AS13" s="595">
        <v>-1.5852393118422188E-2</v>
      </c>
      <c r="AT13" s="594">
        <v>113.155</v>
      </c>
      <c r="AU13" s="595">
        <v>2.5694413680060805E-3</v>
      </c>
      <c r="AV13" s="596">
        <v>121.37952336826098</v>
      </c>
      <c r="AW13" s="596">
        <v>134.04495449901395</v>
      </c>
      <c r="AX13" s="596">
        <v>132.60389193812816</v>
      </c>
      <c r="AY13" s="596">
        <v>136.24515883764582</v>
      </c>
      <c r="AZ13" s="596">
        <v>134.08534701926959</v>
      </c>
      <c r="BA13" s="596">
        <v>134.42987145674437</v>
      </c>
      <c r="BD13" s="597"/>
    </row>
    <row r="14" spans="1:56" x14ac:dyDescent="0.25">
      <c r="A14" s="592" t="s">
        <v>56</v>
      </c>
      <c r="B14" s="593">
        <v>3560.5380447974717</v>
      </c>
      <c r="C14" s="594">
        <v>3734.99</v>
      </c>
      <c r="D14" s="595">
        <v>4.8995953141809823E-2</v>
      </c>
      <c r="E14" s="594">
        <v>3819.049</v>
      </c>
      <c r="F14" s="595">
        <v>2.2505816615305582E-2</v>
      </c>
      <c r="G14" s="594">
        <v>3788.7930000000001</v>
      </c>
      <c r="H14" s="595">
        <v>-7.9223911502575278E-3</v>
      </c>
      <c r="I14" s="594">
        <v>3866.0819999999999</v>
      </c>
      <c r="J14" s="595">
        <v>2.039937257063127E-2</v>
      </c>
      <c r="K14" s="594">
        <v>4363.6360000000004</v>
      </c>
      <c r="L14" s="595">
        <v>0.12869721852769822</v>
      </c>
      <c r="M14" s="594">
        <v>4587.1760000000004</v>
      </c>
      <c r="N14" s="595">
        <v>5.1227920935660066E-2</v>
      </c>
      <c r="O14" s="594">
        <f>+[14]S2007!C14</f>
        <v>4641.6940000000004</v>
      </c>
      <c r="P14" s="595">
        <f t="shared" si="0"/>
        <v>1.1884872086878729E-2</v>
      </c>
      <c r="Q14" s="594">
        <f>+[15]S2008!C14</f>
        <v>4869.8360000000002</v>
      </c>
      <c r="R14" s="595">
        <f t="shared" si="1"/>
        <v>4.9150590280186458E-2</v>
      </c>
      <c r="S14" s="680">
        <v>3734.99</v>
      </c>
      <c r="T14" s="681">
        <v>4.8995953141809823E-2</v>
      </c>
      <c r="U14" s="680">
        <v>3819.049</v>
      </c>
      <c r="V14" s="681">
        <v>2.2505816615305582E-2</v>
      </c>
      <c r="W14" s="680">
        <v>3788.7930000000001</v>
      </c>
      <c r="X14" s="681">
        <v>-7.9223911502575278E-3</v>
      </c>
      <c r="Y14" s="680">
        <v>3866.0819999999999</v>
      </c>
      <c r="Z14" s="681">
        <v>2.039937257063127E-2</v>
      </c>
      <c r="AA14" s="680">
        <v>4363.6360000000004</v>
      </c>
      <c r="AB14" s="681">
        <v>0.12869721852769822</v>
      </c>
      <c r="AC14" s="594">
        <v>4587.1760000000004</v>
      </c>
      <c r="AD14" s="595">
        <v>5.1227920935660066E-2</v>
      </c>
      <c r="AE14" s="594">
        <v>4641.6940000000004</v>
      </c>
      <c r="AF14" s="595">
        <v>1.1884872086878729E-2</v>
      </c>
      <c r="AG14" s="594">
        <v>4869.8360000000002</v>
      </c>
      <c r="AH14" s="595">
        <v>4.9150590280186458E-2</v>
      </c>
      <c r="AI14" s="594">
        <v>5015.7240000000002</v>
      </c>
      <c r="AJ14" s="595">
        <v>2.9957477007439247E-2</v>
      </c>
      <c r="AK14" s="594">
        <v>5141.9560000000001</v>
      </c>
      <c r="AL14" s="595">
        <v>2.5167254019559285E-2</v>
      </c>
      <c r="AM14" s="596">
        <v>102.25058166153056</v>
      </c>
      <c r="AN14" s="596">
        <v>101.44051255826656</v>
      </c>
      <c r="AO14" s="596">
        <v>103.50983536769844</v>
      </c>
      <c r="AP14" s="596">
        <v>116.8312632697812</v>
      </c>
      <c r="AQ14" s="596">
        <v>122.81628598737883</v>
      </c>
      <c r="AR14" s="594">
        <v>5114.5439999999999</v>
      </c>
      <c r="AS14" s="595">
        <v>-5.3310452287029025E-3</v>
      </c>
      <c r="AT14" s="594">
        <v>5085.7139999999999</v>
      </c>
      <c r="AU14" s="595">
        <v>-5.6368661605022711E-3</v>
      </c>
      <c r="AV14" s="596">
        <v>124.27594183652434</v>
      </c>
      <c r="AW14" s="596">
        <v>130.38417773541562</v>
      </c>
      <c r="AX14" s="596">
        <v>134.29015874205822</v>
      </c>
      <c r="AY14" s="596">
        <v>137.66987327944653</v>
      </c>
      <c r="AZ14" s="596">
        <v>136.93594895836401</v>
      </c>
      <c r="BA14" s="596">
        <v>136.16405934152434</v>
      </c>
      <c r="BD14" s="597"/>
    </row>
    <row r="15" spans="1:56" x14ac:dyDescent="0.25">
      <c r="A15" s="592" t="s">
        <v>57</v>
      </c>
      <c r="B15" s="593">
        <v>336.14888419486954</v>
      </c>
      <c r="C15" s="594">
        <v>338.14600000000002</v>
      </c>
      <c r="D15" s="595">
        <v>5.9411644632225667E-3</v>
      </c>
      <c r="E15" s="594">
        <v>340.33800000000002</v>
      </c>
      <c r="F15" s="595">
        <v>6.4824070076239474E-3</v>
      </c>
      <c r="G15" s="594">
        <v>363.57100000000003</v>
      </c>
      <c r="H15" s="595">
        <v>6.8264490006993056E-2</v>
      </c>
      <c r="I15" s="594">
        <v>381.49200000000002</v>
      </c>
      <c r="J15" s="595">
        <v>4.9291610166927478E-2</v>
      </c>
      <c r="K15" s="594">
        <v>396.74099999999999</v>
      </c>
      <c r="L15" s="595">
        <v>3.9972004655405527E-2</v>
      </c>
      <c r="M15" s="594">
        <v>424.33499999999998</v>
      </c>
      <c r="N15" s="595">
        <v>6.9551672249654042E-2</v>
      </c>
      <c r="O15" s="594">
        <f>+[14]S2007!C15</f>
        <v>471.226</v>
      </c>
      <c r="P15" s="595">
        <f t="shared" si="0"/>
        <v>0.11050467201621365</v>
      </c>
      <c r="Q15" s="594">
        <f>+[15]S2008!C15</f>
        <v>519.16300000000001</v>
      </c>
      <c r="R15" s="595">
        <f t="shared" si="1"/>
        <v>0.10172825777864551</v>
      </c>
      <c r="S15" s="680">
        <v>338.14600000000002</v>
      </c>
      <c r="T15" s="681">
        <v>5.9411644632225667E-3</v>
      </c>
      <c r="U15" s="680">
        <v>340.33800000000002</v>
      </c>
      <c r="V15" s="681">
        <v>6.4824070076239474E-3</v>
      </c>
      <c r="W15" s="680">
        <v>363.57100000000003</v>
      </c>
      <c r="X15" s="681">
        <v>6.8264490006993056E-2</v>
      </c>
      <c r="Y15" s="680">
        <v>381.49200000000002</v>
      </c>
      <c r="Z15" s="681">
        <v>4.9291610166927478E-2</v>
      </c>
      <c r="AA15" s="680">
        <v>396.74099999999999</v>
      </c>
      <c r="AB15" s="681">
        <v>3.9972004655405527E-2</v>
      </c>
      <c r="AC15" s="594">
        <v>424.33499999999998</v>
      </c>
      <c r="AD15" s="595">
        <v>6.9551672249654042E-2</v>
      </c>
      <c r="AE15" s="594">
        <v>471.226</v>
      </c>
      <c r="AF15" s="595">
        <v>0.11050467201621365</v>
      </c>
      <c r="AG15" s="594">
        <v>519.16300000000001</v>
      </c>
      <c r="AH15" s="595">
        <v>0.10172825777864551</v>
      </c>
      <c r="AI15" s="594">
        <v>540.89300000000003</v>
      </c>
      <c r="AJ15" s="595">
        <v>4.1855833331728216E-2</v>
      </c>
      <c r="AK15" s="594">
        <v>550.31500000000005</v>
      </c>
      <c r="AL15" s="595">
        <v>1.7419341718232673E-2</v>
      </c>
      <c r="AM15" s="596">
        <v>100.6482407007624</v>
      </c>
      <c r="AN15" s="596">
        <v>107.51894152230102</v>
      </c>
      <c r="AO15" s="596">
        <v>112.81872327337895</v>
      </c>
      <c r="AP15" s="596">
        <v>117.32831380527936</v>
      </c>
      <c r="AQ15" s="596">
        <v>125.48869423266872</v>
      </c>
      <c r="AR15" s="594">
        <v>548.99800000000005</v>
      </c>
      <c r="AS15" s="595">
        <v>-2.393174818058761E-3</v>
      </c>
      <c r="AT15" s="594">
        <v>572.21900000000005</v>
      </c>
      <c r="AU15" s="595">
        <v>4.2297057548479233E-2</v>
      </c>
      <c r="AV15" s="596">
        <v>139.3557812305927</v>
      </c>
      <c r="AW15" s="596">
        <v>153.53220206656295</v>
      </c>
      <c r="AX15" s="596">
        <v>159.95842032731423</v>
      </c>
      <c r="AY15" s="596">
        <v>162.74479071170441</v>
      </c>
      <c r="AZ15" s="596">
        <v>162.35531397680293</v>
      </c>
      <c r="BA15" s="596">
        <v>169.22246603538116</v>
      </c>
      <c r="BD15" s="597"/>
    </row>
    <row r="16" spans="1:56" x14ac:dyDescent="0.25">
      <c r="A16" s="592" t="s">
        <v>58</v>
      </c>
      <c r="B16" s="593">
        <v>259.22624427378412</v>
      </c>
      <c r="C16" s="594">
        <v>270.84800000000001</v>
      </c>
      <c r="D16" s="595">
        <v>4.4832481212594637E-2</v>
      </c>
      <c r="E16" s="594">
        <v>282.53399999999999</v>
      </c>
      <c r="F16" s="595">
        <v>4.3145971172022603E-2</v>
      </c>
      <c r="G16" s="594">
        <v>311.21800000000002</v>
      </c>
      <c r="H16" s="595">
        <v>0.10152406436039565</v>
      </c>
      <c r="I16" s="594">
        <v>311.28500000000003</v>
      </c>
      <c r="J16" s="595">
        <v>2.1528317770825361E-4</v>
      </c>
      <c r="K16" s="594">
        <v>319.24900000000002</v>
      </c>
      <c r="L16" s="595">
        <v>2.558427164816807E-2</v>
      </c>
      <c r="M16" s="594">
        <v>337.84899999999999</v>
      </c>
      <c r="N16" s="595">
        <v>5.8261733004645162E-2</v>
      </c>
      <c r="O16" s="594">
        <f>+[14]S2007!C16</f>
        <v>360.495</v>
      </c>
      <c r="P16" s="595">
        <f t="shared" si="0"/>
        <v>6.7029945330606328E-2</v>
      </c>
      <c r="Q16" s="594">
        <f>+[15]S2008!C16</f>
        <v>378.25200000000001</v>
      </c>
      <c r="R16" s="595">
        <f t="shared" si="1"/>
        <v>4.9257271252028473E-2</v>
      </c>
      <c r="S16" s="680">
        <v>270.84800000000001</v>
      </c>
      <c r="T16" s="681">
        <v>4.4832481212594637E-2</v>
      </c>
      <c r="U16" s="680">
        <v>282.53399999999999</v>
      </c>
      <c r="V16" s="681">
        <v>4.3145971172022603E-2</v>
      </c>
      <c r="W16" s="680">
        <v>311.21800000000002</v>
      </c>
      <c r="X16" s="681">
        <v>0.10152406436039565</v>
      </c>
      <c r="Y16" s="680">
        <v>311.28500000000003</v>
      </c>
      <c r="Z16" s="681">
        <v>2.1528317770825361E-4</v>
      </c>
      <c r="AA16" s="680">
        <v>319.24900000000002</v>
      </c>
      <c r="AB16" s="681">
        <v>2.558427164816807E-2</v>
      </c>
      <c r="AC16" s="594">
        <v>337.84899999999999</v>
      </c>
      <c r="AD16" s="595">
        <v>5.8261733004645162E-2</v>
      </c>
      <c r="AE16" s="594">
        <v>360.495</v>
      </c>
      <c r="AF16" s="595">
        <v>6.7029945330606328E-2</v>
      </c>
      <c r="AG16" s="594">
        <v>378.25200000000001</v>
      </c>
      <c r="AH16" s="595">
        <v>4.9257271252028473E-2</v>
      </c>
      <c r="AI16" s="594">
        <v>400.28399999999999</v>
      </c>
      <c r="AJ16" s="595">
        <v>5.8246883030360665E-2</v>
      </c>
      <c r="AK16" s="594">
        <v>402.73099999999999</v>
      </c>
      <c r="AL16" s="595">
        <v>6.1131596566437896E-3</v>
      </c>
      <c r="AM16" s="596">
        <v>104.31459711720225</v>
      </c>
      <c r="AN16" s="596">
        <v>114.90503898865785</v>
      </c>
      <c r="AO16" s="596">
        <v>114.92977611058602</v>
      </c>
      <c r="AP16" s="596">
        <v>117.87017072306239</v>
      </c>
      <c r="AQ16" s="596">
        <v>124.73749113894139</v>
      </c>
      <c r="AR16" s="594">
        <v>403.99</v>
      </c>
      <c r="AS16" s="595">
        <v>3.1261561687578421E-3</v>
      </c>
      <c r="AT16" s="594">
        <v>413.31099999999998</v>
      </c>
      <c r="AU16" s="595">
        <v>2.3072353276071114E-2</v>
      </c>
      <c r="AV16" s="596">
        <v>133.09863835066162</v>
      </c>
      <c r="AW16" s="596">
        <v>139.6547140831758</v>
      </c>
      <c r="AX16" s="596">
        <v>147.78916587901699</v>
      </c>
      <c r="AY16" s="596">
        <v>148.69262464555766</v>
      </c>
      <c r="AZ16" s="596">
        <v>149.15746101134215</v>
      </c>
      <c r="BA16" s="596">
        <v>152.59887464555763</v>
      </c>
      <c r="BD16" s="597"/>
    </row>
    <row r="17" spans="1:56" x14ac:dyDescent="0.25">
      <c r="A17" s="592" t="s">
        <v>59</v>
      </c>
      <c r="B17" s="593">
        <v>2142.1279057156285</v>
      </c>
      <c r="C17" s="594">
        <v>2236.1909999999998</v>
      </c>
      <c r="D17" s="595">
        <v>4.3911054066095717E-2</v>
      </c>
      <c r="E17" s="594">
        <v>2242.422</v>
      </c>
      <c r="F17" s="595">
        <v>2.7864346113548539E-3</v>
      </c>
      <c r="G17" s="594">
        <v>2274.5990000000002</v>
      </c>
      <c r="H17" s="595">
        <v>1.4349217051919815E-2</v>
      </c>
      <c r="I17" s="594">
        <v>2334.8389999999999</v>
      </c>
      <c r="J17" s="595">
        <v>2.6483789010722233E-2</v>
      </c>
      <c r="K17" s="594">
        <v>2401.9479999999999</v>
      </c>
      <c r="L17" s="595">
        <v>2.8742452905746362E-2</v>
      </c>
      <c r="M17" s="594">
        <v>2556.4960000000001</v>
      </c>
      <c r="N17" s="595">
        <v>6.4342775114199072E-2</v>
      </c>
      <c r="O17" s="594">
        <f>+[14]S2007!C17</f>
        <v>2547.7510000000002</v>
      </c>
      <c r="P17" s="595">
        <f t="shared" si="0"/>
        <v>-3.4206977049836538E-3</v>
      </c>
      <c r="Q17" s="594">
        <f>+[15]S2008!C17</f>
        <v>2680.665</v>
      </c>
      <c r="R17" s="595">
        <f t="shared" si="1"/>
        <v>5.2169148397939888E-2</v>
      </c>
      <c r="S17" s="680">
        <v>2236.1909999999998</v>
      </c>
      <c r="T17" s="681">
        <v>4.3911054066095717E-2</v>
      </c>
      <c r="U17" s="680">
        <v>2242.422</v>
      </c>
      <c r="V17" s="681">
        <v>2.7864346113548539E-3</v>
      </c>
      <c r="W17" s="680">
        <v>2274.5990000000002</v>
      </c>
      <c r="X17" s="681">
        <v>1.4349217051919815E-2</v>
      </c>
      <c r="Y17" s="680">
        <v>2334.8389999999999</v>
      </c>
      <c r="Z17" s="681">
        <v>2.6483789010722233E-2</v>
      </c>
      <c r="AA17" s="680">
        <v>2401.9479999999999</v>
      </c>
      <c r="AB17" s="681">
        <v>2.8742452905746362E-2</v>
      </c>
      <c r="AC17" s="594">
        <v>2556.4960000000001</v>
      </c>
      <c r="AD17" s="595">
        <v>6.4342775114199072E-2</v>
      </c>
      <c r="AE17" s="594">
        <v>2547.7510000000002</v>
      </c>
      <c r="AF17" s="595">
        <v>-3.4206977049836538E-3</v>
      </c>
      <c r="AG17" s="594">
        <v>2680.665</v>
      </c>
      <c r="AH17" s="595">
        <v>5.2169148397939888E-2</v>
      </c>
      <c r="AI17" s="594">
        <v>2735.65</v>
      </c>
      <c r="AJ17" s="595">
        <v>2.0511701387528888E-2</v>
      </c>
      <c r="AK17" s="594">
        <v>2771.366</v>
      </c>
      <c r="AL17" s="595">
        <v>1.3055763712463178E-2</v>
      </c>
      <c r="AM17" s="596">
        <v>100.27864346113549</v>
      </c>
      <c r="AN17" s="596">
        <v>101.71756348183141</v>
      </c>
      <c r="AO17" s="596">
        <v>104.41142997176897</v>
      </c>
      <c r="AP17" s="596">
        <v>107.41247058055417</v>
      </c>
      <c r="AQ17" s="596">
        <v>114.3236870195793</v>
      </c>
      <c r="AR17" s="594">
        <v>2745.9810000000002</v>
      </c>
      <c r="AS17" s="595">
        <v>-9.1597428849165951E-3</v>
      </c>
      <c r="AT17" s="594">
        <v>2747.7779999999998</v>
      </c>
      <c r="AU17" s="595">
        <v>6.5441093729329172E-4</v>
      </c>
      <c r="AV17" s="596">
        <v>113.93262024576615</v>
      </c>
      <c r="AW17" s="596">
        <v>119.87638801873365</v>
      </c>
      <c r="AX17" s="596">
        <v>122.33525669318946</v>
      </c>
      <c r="AY17" s="596">
        <v>123.93243689827926</v>
      </c>
      <c r="AZ17" s="596">
        <v>122.79724764118988</v>
      </c>
      <c r="BA17" s="596">
        <v>122.8776075031158</v>
      </c>
      <c r="BD17" s="597"/>
    </row>
    <row r="18" spans="1:56" x14ac:dyDescent="0.25">
      <c r="A18" s="592" t="s">
        <v>60</v>
      </c>
      <c r="B18" s="593">
        <v>578.28195447948895</v>
      </c>
      <c r="C18" s="594">
        <v>593.31700000000001</v>
      </c>
      <c r="D18" s="595">
        <v>2.5999506649043012E-2</v>
      </c>
      <c r="E18" s="594">
        <v>622.61900000000003</v>
      </c>
      <c r="F18" s="595">
        <v>4.9386752781396828E-2</v>
      </c>
      <c r="G18" s="594">
        <v>634.202</v>
      </c>
      <c r="H18" s="595">
        <v>1.8603672550950051E-2</v>
      </c>
      <c r="I18" s="594">
        <v>711.12199999999996</v>
      </c>
      <c r="J18" s="595">
        <v>0.12128627787361118</v>
      </c>
      <c r="K18" s="594">
        <v>751.178</v>
      </c>
      <c r="L18" s="595">
        <v>5.6327887479223036E-2</v>
      </c>
      <c r="M18" s="594">
        <v>735.64499999999998</v>
      </c>
      <c r="N18" s="595">
        <v>-2.0678188125850351E-2</v>
      </c>
      <c r="O18" s="594">
        <f>+[14]S2007!C18</f>
        <v>824.97199999999998</v>
      </c>
      <c r="P18" s="595">
        <f t="shared" si="0"/>
        <v>0.1214267751429018</v>
      </c>
      <c r="Q18" s="594">
        <f>+[15]S2008!C18</f>
        <v>888.35500000000002</v>
      </c>
      <c r="R18" s="595">
        <f t="shared" si="1"/>
        <v>7.6830486368022241E-2</v>
      </c>
      <c r="S18" s="680">
        <v>593.31700000000001</v>
      </c>
      <c r="T18" s="681">
        <v>2.5999506649043012E-2</v>
      </c>
      <c r="U18" s="680">
        <v>622.61900000000003</v>
      </c>
      <c r="V18" s="681">
        <v>4.9386752781396828E-2</v>
      </c>
      <c r="W18" s="680">
        <v>634.202</v>
      </c>
      <c r="X18" s="681">
        <v>1.8603672550950051E-2</v>
      </c>
      <c r="Y18" s="680">
        <v>711.12199999999996</v>
      </c>
      <c r="Z18" s="681">
        <v>0.12128627787361118</v>
      </c>
      <c r="AA18" s="680">
        <v>751.178</v>
      </c>
      <c r="AB18" s="681">
        <v>5.6327887479223036E-2</v>
      </c>
      <c r="AC18" s="594">
        <v>735.64499999999998</v>
      </c>
      <c r="AD18" s="595">
        <v>-2.0678188125850351E-2</v>
      </c>
      <c r="AE18" s="594">
        <v>824.97199999999998</v>
      </c>
      <c r="AF18" s="595">
        <v>0.1214267751429018</v>
      </c>
      <c r="AG18" s="594">
        <v>888.35500000000002</v>
      </c>
      <c r="AH18" s="595">
        <v>7.6830486368022241E-2</v>
      </c>
      <c r="AI18" s="594">
        <v>940.28099999999995</v>
      </c>
      <c r="AJ18" s="595">
        <v>5.8451857646999152E-2</v>
      </c>
      <c r="AK18" s="594">
        <v>953.32600000000002</v>
      </c>
      <c r="AL18" s="595">
        <v>1.3873512279839828E-2</v>
      </c>
      <c r="AM18" s="596">
        <v>104.93867527813968</v>
      </c>
      <c r="AN18" s="596">
        <v>106.89092003094467</v>
      </c>
      <c r="AO18" s="596">
        <v>119.85532185998377</v>
      </c>
      <c r="AP18" s="596">
        <v>126.606518943499</v>
      </c>
      <c r="AQ18" s="596">
        <v>123.98852552682629</v>
      </c>
      <c r="AR18" s="594">
        <v>946.62599999999998</v>
      </c>
      <c r="AS18" s="595">
        <v>-7.0280260897112269E-3</v>
      </c>
      <c r="AT18" s="594">
        <v>948.67600000000004</v>
      </c>
      <c r="AU18" s="595">
        <v>2.1655859864403346E-3</v>
      </c>
      <c r="AV18" s="596">
        <v>139.04405233627216</v>
      </c>
      <c r="AW18" s="596">
        <v>149.72687450384871</v>
      </c>
      <c r="AX18" s="596">
        <v>158.47868845827776</v>
      </c>
      <c r="AY18" s="596">
        <v>160.6773444886966</v>
      </c>
      <c r="AZ18" s="596">
        <v>159.54809991960451</v>
      </c>
      <c r="BA18" s="596">
        <v>159.89361504895359</v>
      </c>
      <c r="BD18" s="597"/>
    </row>
    <row r="19" spans="1:56" x14ac:dyDescent="0.25">
      <c r="A19" s="592" t="s">
        <v>61</v>
      </c>
      <c r="B19" s="593">
        <v>795.46086031390246</v>
      </c>
      <c r="C19" s="594">
        <v>834.81799999999998</v>
      </c>
      <c r="D19" s="595">
        <v>4.947715425063972E-2</v>
      </c>
      <c r="E19" s="594">
        <v>863.46199999999999</v>
      </c>
      <c r="F19" s="595">
        <v>3.431167032814339E-2</v>
      </c>
      <c r="G19" s="594">
        <v>876.13499999999999</v>
      </c>
      <c r="H19" s="595">
        <v>1.4676963201623235E-2</v>
      </c>
      <c r="I19" s="594">
        <v>1056.01</v>
      </c>
      <c r="J19" s="595">
        <v>0.20530511850342698</v>
      </c>
      <c r="K19" s="594">
        <v>1097.527</v>
      </c>
      <c r="L19" s="595">
        <v>3.9314968608251864E-2</v>
      </c>
      <c r="M19" s="594">
        <v>1087.627</v>
      </c>
      <c r="N19" s="595">
        <v>-9.0202792277548436E-3</v>
      </c>
      <c r="O19" s="594">
        <f>+[14]S2007!C19</f>
        <v>1091.0060000000001</v>
      </c>
      <c r="P19" s="595">
        <f t="shared" si="0"/>
        <v>3.1067636239263396E-3</v>
      </c>
      <c r="Q19" s="594">
        <f>+[15]S2008!C19</f>
        <v>1132.768</v>
      </c>
      <c r="R19" s="595">
        <f t="shared" si="1"/>
        <v>3.8278432932541108E-2</v>
      </c>
      <c r="S19" s="680">
        <v>834.81799999999998</v>
      </c>
      <c r="T19" s="681">
        <v>4.947715425063972E-2</v>
      </c>
      <c r="U19" s="680">
        <v>863.46199999999999</v>
      </c>
      <c r="V19" s="681">
        <v>3.431167032814339E-2</v>
      </c>
      <c r="W19" s="680">
        <v>876.13499999999999</v>
      </c>
      <c r="X19" s="681">
        <v>1.4676963201623235E-2</v>
      </c>
      <c r="Y19" s="680">
        <v>1056.01</v>
      </c>
      <c r="Z19" s="681">
        <v>0.20530511850342698</v>
      </c>
      <c r="AA19" s="680">
        <v>1097.527</v>
      </c>
      <c r="AB19" s="681">
        <v>3.9314968608251864E-2</v>
      </c>
      <c r="AC19" s="594">
        <v>1087.627</v>
      </c>
      <c r="AD19" s="595">
        <v>-9.0202792277548436E-3</v>
      </c>
      <c r="AE19" s="594">
        <v>1091.0060000000001</v>
      </c>
      <c r="AF19" s="595">
        <v>3.1067636239263396E-3</v>
      </c>
      <c r="AG19" s="594">
        <v>1132.768</v>
      </c>
      <c r="AH19" s="595">
        <v>3.8278432932541108E-2</v>
      </c>
      <c r="AI19" s="594">
        <v>1165.444</v>
      </c>
      <c r="AJ19" s="595">
        <v>2.8846153846153785E-2</v>
      </c>
      <c r="AK19" s="594">
        <v>1176.5889999999999</v>
      </c>
      <c r="AL19" s="595">
        <v>9.5628790400911438E-3</v>
      </c>
      <c r="AM19" s="596">
        <v>103.43116703281434</v>
      </c>
      <c r="AN19" s="596">
        <v>104.9492224652559</v>
      </c>
      <c r="AO19" s="596">
        <v>126.49583502032779</v>
      </c>
      <c r="AP19" s="596">
        <v>131.46901480322657</v>
      </c>
      <c r="AQ19" s="596">
        <v>130.28312757990363</v>
      </c>
      <c r="AR19" s="594">
        <v>1153.6510000000001</v>
      </c>
      <c r="AS19" s="595">
        <v>-1.9495337794250903E-2</v>
      </c>
      <c r="AT19" s="594">
        <v>1119.9459999999999</v>
      </c>
      <c r="AU19" s="595">
        <v>-2.9215941389553819E-2</v>
      </c>
      <c r="AV19" s="596">
        <v>130.68788646148025</v>
      </c>
      <c r="AW19" s="596">
        <v>135.69041395849155</v>
      </c>
      <c r="AX19" s="596">
        <v>139.6045605149865</v>
      </c>
      <c r="AY19" s="596">
        <v>140.9395820406364</v>
      </c>
      <c r="AZ19" s="596">
        <v>138.19191728017364</v>
      </c>
      <c r="BA19" s="596">
        <v>134.15451032440603</v>
      </c>
      <c r="BD19" s="597"/>
    </row>
    <row r="20" spans="1:56" x14ac:dyDescent="0.25">
      <c r="A20" s="592" t="s">
        <v>62</v>
      </c>
      <c r="B20" s="593">
        <v>2022.878007715866</v>
      </c>
      <c r="C20" s="594">
        <v>2133.2919999999999</v>
      </c>
      <c r="D20" s="595">
        <v>5.4582625280902582E-2</v>
      </c>
      <c r="E20" s="594">
        <v>2255.75</v>
      </c>
      <c r="F20" s="595">
        <v>5.7403299688931514E-2</v>
      </c>
      <c r="G20" s="594">
        <v>2262.462</v>
      </c>
      <c r="H20" s="595">
        <v>2.975507037570648E-3</v>
      </c>
      <c r="I20" s="594">
        <v>2424.6289999999999</v>
      </c>
      <c r="J20" s="595">
        <v>7.1677225960038185E-2</v>
      </c>
      <c r="K20" s="594">
        <v>2510.6439999999998</v>
      </c>
      <c r="L20" s="595">
        <v>3.5475530483220268E-2</v>
      </c>
      <c r="M20" s="594">
        <v>2662.7660000000001</v>
      </c>
      <c r="N20" s="595">
        <v>6.0590828488626944E-2</v>
      </c>
      <c r="O20" s="594">
        <f>+[14]S2007!C20</f>
        <v>2681.7310000000002</v>
      </c>
      <c r="P20" s="595">
        <f t="shared" si="0"/>
        <v>7.122293134282226E-3</v>
      </c>
      <c r="Q20" s="594">
        <f>+[15]S2008!C20</f>
        <v>2857.5680000000002</v>
      </c>
      <c r="R20" s="595">
        <f t="shared" si="1"/>
        <v>6.5568470514007549E-2</v>
      </c>
      <c r="S20" s="680">
        <v>2133.2919999999999</v>
      </c>
      <c r="T20" s="681">
        <v>5.4582625280902582E-2</v>
      </c>
      <c r="U20" s="680">
        <v>2255.75</v>
      </c>
      <c r="V20" s="681">
        <v>5.7403299688931514E-2</v>
      </c>
      <c r="W20" s="680">
        <v>2262.462</v>
      </c>
      <c r="X20" s="681">
        <v>2.975507037570648E-3</v>
      </c>
      <c r="Y20" s="680">
        <v>2424.6289999999999</v>
      </c>
      <c r="Z20" s="681">
        <v>7.1677225960038185E-2</v>
      </c>
      <c r="AA20" s="680">
        <v>2510.6439999999998</v>
      </c>
      <c r="AB20" s="681">
        <v>3.5475530483220268E-2</v>
      </c>
      <c r="AC20" s="594">
        <v>2662.7660000000001</v>
      </c>
      <c r="AD20" s="595">
        <v>6.0590828488626944E-2</v>
      </c>
      <c r="AE20" s="594">
        <v>2681.7310000000002</v>
      </c>
      <c r="AF20" s="595">
        <v>7.122293134282226E-3</v>
      </c>
      <c r="AG20" s="594">
        <v>2857.5680000000002</v>
      </c>
      <c r="AH20" s="595">
        <v>6.5568470514007549E-2</v>
      </c>
      <c r="AI20" s="594">
        <v>2927.3020000000001</v>
      </c>
      <c r="AJ20" s="595">
        <v>2.4403268793603484E-2</v>
      </c>
      <c r="AK20" s="594">
        <v>2999.9839999999999</v>
      </c>
      <c r="AL20" s="595">
        <v>2.4829006368321336E-2</v>
      </c>
      <c r="AM20" s="596">
        <v>105.74032996889315</v>
      </c>
      <c r="AN20" s="596">
        <v>106.05496106487064</v>
      </c>
      <c r="AO20" s="596">
        <v>113.65668647330043</v>
      </c>
      <c r="AP20" s="596">
        <v>117.68871771890579</v>
      </c>
      <c r="AQ20" s="596">
        <v>124.81957462925845</v>
      </c>
      <c r="AR20" s="594">
        <v>3022.3820000000001</v>
      </c>
      <c r="AS20" s="595">
        <v>7.4660398188790807E-3</v>
      </c>
      <c r="AT20" s="594">
        <v>2996.8040000000001</v>
      </c>
      <c r="AU20" s="595">
        <v>-8.4628614119591685E-3</v>
      </c>
      <c r="AV20" s="596">
        <v>125.70857622866444</v>
      </c>
      <c r="AW20" s="596">
        <v>133.95109530247151</v>
      </c>
      <c r="AX20" s="596">
        <v>137.21993988633531</v>
      </c>
      <c r="AY20" s="596">
        <v>140.6269746476338</v>
      </c>
      <c r="AZ20" s="596">
        <v>141.67690123996152</v>
      </c>
      <c r="BA20" s="596">
        <v>140.47790925949192</v>
      </c>
      <c r="BD20" s="597"/>
    </row>
    <row r="21" spans="1:56" x14ac:dyDescent="0.25">
      <c r="A21" s="592" t="s">
        <v>63</v>
      </c>
      <c r="B21" s="593">
        <v>1858.348784002231</v>
      </c>
      <c r="C21" s="594">
        <v>1946.8689999999999</v>
      </c>
      <c r="D21" s="595">
        <v>4.7633800909605048E-2</v>
      </c>
      <c r="E21" s="594">
        <v>1996.17</v>
      </c>
      <c r="F21" s="595">
        <v>2.5323224110096857E-2</v>
      </c>
      <c r="G21" s="594">
        <v>2007.6</v>
      </c>
      <c r="H21" s="595">
        <v>5.7259652234027342E-3</v>
      </c>
      <c r="I21" s="594">
        <v>2150.2689999999998</v>
      </c>
      <c r="J21" s="595">
        <v>7.1064455070731156E-2</v>
      </c>
      <c r="K21" s="594">
        <v>2220.721</v>
      </c>
      <c r="L21" s="595">
        <v>3.2764272749130567E-2</v>
      </c>
      <c r="M21" s="594">
        <v>2341.5219999999999</v>
      </c>
      <c r="N21" s="595">
        <v>5.4397198027127197E-2</v>
      </c>
      <c r="O21" s="594">
        <f>+[14]S2007!C21</f>
        <v>2350.4209999999998</v>
      </c>
      <c r="P21" s="595">
        <f t="shared" si="0"/>
        <v>3.8005194911685165E-3</v>
      </c>
      <c r="Q21" s="594">
        <f>+[15]S2008!C21</f>
        <v>2464.8919999999998</v>
      </c>
      <c r="R21" s="595">
        <f t="shared" si="1"/>
        <v>4.8702338857591898E-2</v>
      </c>
      <c r="S21" s="680">
        <v>1946.8689999999999</v>
      </c>
      <c r="T21" s="681">
        <v>4.7633800909605048E-2</v>
      </c>
      <c r="U21" s="680">
        <v>1996.17</v>
      </c>
      <c r="V21" s="681">
        <v>2.5323224110096857E-2</v>
      </c>
      <c r="W21" s="680">
        <v>2007.6</v>
      </c>
      <c r="X21" s="681">
        <v>5.7259652234027342E-3</v>
      </c>
      <c r="Y21" s="680">
        <v>2150.2689999999998</v>
      </c>
      <c r="Z21" s="681">
        <v>7.1064455070731156E-2</v>
      </c>
      <c r="AA21" s="680">
        <v>2220.721</v>
      </c>
      <c r="AB21" s="681">
        <v>3.2764272749130567E-2</v>
      </c>
      <c r="AC21" s="594">
        <v>2341.5219999999999</v>
      </c>
      <c r="AD21" s="595">
        <v>5.4397198027127197E-2</v>
      </c>
      <c r="AE21" s="594">
        <v>2350.4209999999998</v>
      </c>
      <c r="AF21" s="595">
        <v>3.8005194911685165E-3</v>
      </c>
      <c r="AG21" s="594">
        <v>2464.8919999999998</v>
      </c>
      <c r="AH21" s="595">
        <v>4.8702338857591898E-2</v>
      </c>
      <c r="AI21" s="594">
        <v>2575.7510000000002</v>
      </c>
      <c r="AJ21" s="595">
        <v>4.4975195667802233E-2</v>
      </c>
      <c r="AK21" s="594">
        <v>2622.8560000000002</v>
      </c>
      <c r="AL21" s="595">
        <v>1.8287870217268676E-2</v>
      </c>
      <c r="AM21" s="596">
        <v>102.53232241100969</v>
      </c>
      <c r="AN21" s="596">
        <v>103.11941892340984</v>
      </c>
      <c r="AO21" s="596">
        <v>110.44754423641241</v>
      </c>
      <c r="AP21" s="596">
        <v>114.06627770024589</v>
      </c>
      <c r="AQ21" s="596">
        <v>120.27116359652345</v>
      </c>
      <c r="AR21" s="594">
        <v>2607.768</v>
      </c>
      <c r="AS21" s="595">
        <v>-5.7525079531625797E-3</v>
      </c>
      <c r="AT21" s="594">
        <v>2564.672</v>
      </c>
      <c r="AU21" s="595">
        <v>-1.6526009982483107E-2</v>
      </c>
      <c r="AV21" s="596">
        <v>120.72825649799755</v>
      </c>
      <c r="AW21" s="596">
        <v>126.60800495564931</v>
      </c>
      <c r="AX21" s="596">
        <v>132.3022247516397</v>
      </c>
      <c r="AY21" s="596">
        <v>134.7217506673536</v>
      </c>
      <c r="AZ21" s="596">
        <v>133.94676272517566</v>
      </c>
      <c r="BA21" s="596">
        <v>131.73315718725812</v>
      </c>
      <c r="BD21" s="597"/>
    </row>
    <row r="22" spans="1:56" x14ac:dyDescent="0.25">
      <c r="A22" s="592" t="s">
        <v>64</v>
      </c>
      <c r="B22" s="593">
        <v>452.05988834201844</v>
      </c>
      <c r="C22" s="594">
        <v>463.24099999999999</v>
      </c>
      <c r="D22" s="595">
        <v>2.4733695570712009E-2</v>
      </c>
      <c r="E22" s="594">
        <v>478.40800000000002</v>
      </c>
      <c r="F22" s="595">
        <v>3.2741057030789653E-2</v>
      </c>
      <c r="G22" s="594">
        <v>488.89100000000002</v>
      </c>
      <c r="H22" s="595">
        <v>2.1912258992324549E-2</v>
      </c>
      <c r="I22" s="594">
        <v>506.94499999999999</v>
      </c>
      <c r="J22" s="595">
        <v>3.6928476899758783E-2</v>
      </c>
      <c r="K22" s="594">
        <v>519.17499999999995</v>
      </c>
      <c r="L22" s="595">
        <v>2.4124905068597109E-2</v>
      </c>
      <c r="M22" s="594">
        <v>554.48900000000003</v>
      </c>
      <c r="N22" s="595">
        <v>6.8019453941349409E-2</v>
      </c>
      <c r="O22" s="594">
        <f>+[14]S2007!C22</f>
        <v>556.08399999999995</v>
      </c>
      <c r="P22" s="595">
        <f t="shared" si="0"/>
        <v>2.8765223476027719E-3</v>
      </c>
      <c r="Q22" s="594">
        <f>+[15]S2008!C22</f>
        <v>588.19299999999998</v>
      </c>
      <c r="R22" s="595">
        <f t="shared" si="1"/>
        <v>5.7741276497795369E-2</v>
      </c>
      <c r="S22" s="680">
        <v>463.24099999999999</v>
      </c>
      <c r="T22" s="681">
        <v>2.4733695570712009E-2</v>
      </c>
      <c r="U22" s="680">
        <v>478.40800000000002</v>
      </c>
      <c r="V22" s="681">
        <v>3.2741057030789653E-2</v>
      </c>
      <c r="W22" s="680">
        <v>488.89100000000002</v>
      </c>
      <c r="X22" s="681">
        <v>2.1912258992324549E-2</v>
      </c>
      <c r="Y22" s="680">
        <v>506.94499999999999</v>
      </c>
      <c r="Z22" s="681">
        <v>3.6928476899758783E-2</v>
      </c>
      <c r="AA22" s="680">
        <v>519.17499999999995</v>
      </c>
      <c r="AB22" s="681">
        <v>2.4124905068597109E-2</v>
      </c>
      <c r="AC22" s="594">
        <v>554.48900000000003</v>
      </c>
      <c r="AD22" s="595">
        <v>6.8019453941349409E-2</v>
      </c>
      <c r="AE22" s="594">
        <v>556.08399999999995</v>
      </c>
      <c r="AF22" s="595">
        <v>2.8765223476027719E-3</v>
      </c>
      <c r="AG22" s="594">
        <v>588.19299999999998</v>
      </c>
      <c r="AH22" s="595">
        <v>5.7741276497795369E-2</v>
      </c>
      <c r="AI22" s="594">
        <v>604.255</v>
      </c>
      <c r="AJ22" s="595">
        <v>2.7307363399428439E-2</v>
      </c>
      <c r="AK22" s="594">
        <v>613.41</v>
      </c>
      <c r="AL22" s="595">
        <v>1.5150888283919823E-2</v>
      </c>
      <c r="AM22" s="596">
        <v>103.27410570307896</v>
      </c>
      <c r="AN22" s="596">
        <v>105.53707465444553</v>
      </c>
      <c r="AO22" s="596">
        <v>109.43439807789034</v>
      </c>
      <c r="AP22" s="596">
        <v>112.07449254275852</v>
      </c>
      <c r="AQ22" s="596">
        <v>119.69773832627078</v>
      </c>
      <c r="AR22" s="594">
        <v>610.70699999999999</v>
      </c>
      <c r="AS22" s="595">
        <v>-4.4065144030908769E-3</v>
      </c>
      <c r="AT22" s="594">
        <v>614.39</v>
      </c>
      <c r="AU22" s="595">
        <v>6.0307152202283467E-3</v>
      </c>
      <c r="AV22" s="596">
        <v>120.0420515455238</v>
      </c>
      <c r="AW22" s="596">
        <v>126.97343283517651</v>
      </c>
      <c r="AX22" s="596">
        <v>130.4407425076796</v>
      </c>
      <c r="AY22" s="596">
        <v>132.41703562508499</v>
      </c>
      <c r="AZ22" s="596">
        <v>131.83353805038846</v>
      </c>
      <c r="BA22" s="596">
        <v>132.62858857484548</v>
      </c>
      <c r="BD22" s="597"/>
    </row>
    <row r="23" spans="1:56" x14ac:dyDescent="0.25">
      <c r="A23" s="592" t="s">
        <v>65</v>
      </c>
      <c r="B23" s="593">
        <v>764.63819611934287</v>
      </c>
      <c r="C23" s="594">
        <v>780.65</v>
      </c>
      <c r="D23" s="595">
        <v>2.0940366256772803E-2</v>
      </c>
      <c r="E23" s="594">
        <v>800.83500000000004</v>
      </c>
      <c r="F23" s="595">
        <v>2.5856657913277473E-2</v>
      </c>
      <c r="G23" s="594">
        <v>777.40800000000002</v>
      </c>
      <c r="H23" s="595">
        <v>-2.925321695480345E-2</v>
      </c>
      <c r="I23" s="594">
        <v>860.024</v>
      </c>
      <c r="J23" s="595">
        <v>0.10627109574380503</v>
      </c>
      <c r="K23" s="594">
        <v>895.37699999999995</v>
      </c>
      <c r="L23" s="595">
        <v>4.1106992363003768E-2</v>
      </c>
      <c r="M23" s="594">
        <v>948.74300000000005</v>
      </c>
      <c r="N23" s="595">
        <v>5.960170967089852E-2</v>
      </c>
      <c r="O23" s="594">
        <f>+[14]S2007!C23</f>
        <v>946.245</v>
      </c>
      <c r="P23" s="595">
        <f t="shared" si="0"/>
        <v>-2.6329575027168022E-3</v>
      </c>
      <c r="Q23" s="594">
        <f>+[15]S2008!C23</f>
        <v>970.58199999999999</v>
      </c>
      <c r="R23" s="595">
        <f t="shared" si="1"/>
        <v>2.5719554660790799E-2</v>
      </c>
      <c r="S23" s="680">
        <v>780.65</v>
      </c>
      <c r="T23" s="681">
        <v>2.0940366256772803E-2</v>
      </c>
      <c r="U23" s="680">
        <v>800.83500000000004</v>
      </c>
      <c r="V23" s="681">
        <v>2.5856657913277473E-2</v>
      </c>
      <c r="W23" s="680">
        <v>777.40800000000002</v>
      </c>
      <c r="X23" s="681">
        <v>-2.925321695480345E-2</v>
      </c>
      <c r="Y23" s="680">
        <v>860.024</v>
      </c>
      <c r="Z23" s="681">
        <v>0.10627109574380503</v>
      </c>
      <c r="AA23" s="680">
        <v>895.37699999999995</v>
      </c>
      <c r="AB23" s="681">
        <v>4.1106992363003768E-2</v>
      </c>
      <c r="AC23" s="594">
        <v>948.74300000000005</v>
      </c>
      <c r="AD23" s="595">
        <v>5.960170967089852E-2</v>
      </c>
      <c r="AE23" s="594">
        <v>946.245</v>
      </c>
      <c r="AF23" s="595">
        <v>-2.6329575027168022E-3</v>
      </c>
      <c r="AG23" s="594">
        <v>970.58199999999999</v>
      </c>
      <c r="AH23" s="595">
        <v>2.5719554660790799E-2</v>
      </c>
      <c r="AI23" s="594">
        <v>1023.042</v>
      </c>
      <c r="AJ23" s="595">
        <v>5.4050044200283989E-2</v>
      </c>
      <c r="AK23" s="594">
        <v>1040.5029999999999</v>
      </c>
      <c r="AL23" s="595">
        <v>1.7067725469726461E-2</v>
      </c>
      <c r="AM23" s="596">
        <v>102.58566579132774</v>
      </c>
      <c r="AN23" s="596">
        <v>99.584705053481073</v>
      </c>
      <c r="AO23" s="596">
        <v>110.16768077883815</v>
      </c>
      <c r="AP23" s="596">
        <v>114.69634279126369</v>
      </c>
      <c r="AQ23" s="596">
        <v>121.53244091462244</v>
      </c>
      <c r="AR23" s="594">
        <v>1026.8879999999999</v>
      </c>
      <c r="AS23" s="595">
        <v>-1.3085017534788473E-2</v>
      </c>
      <c r="AT23" s="594">
        <v>1009.308</v>
      </c>
      <c r="AU23" s="595">
        <v>-1.7119685885899853E-2</v>
      </c>
      <c r="AV23" s="596">
        <v>121.2124511624928</v>
      </c>
      <c r="AW23" s="596">
        <v>124.32998142573497</v>
      </c>
      <c r="AX23" s="596">
        <v>131.05002241721644</v>
      </c>
      <c r="AY23" s="596">
        <v>133.28674822263497</v>
      </c>
      <c r="AZ23" s="596">
        <v>131.54268878498686</v>
      </c>
      <c r="BA23" s="596">
        <v>129.29071927240119</v>
      </c>
      <c r="BD23" s="597"/>
    </row>
    <row r="24" spans="1:56" x14ac:dyDescent="0.25">
      <c r="A24" s="592" t="s">
        <v>66</v>
      </c>
      <c r="B24" s="593">
        <v>2002.9923512733244</v>
      </c>
      <c r="C24" s="594">
        <v>2151.9079999999999</v>
      </c>
      <c r="D24" s="595">
        <v>7.4346588808493541E-2</v>
      </c>
      <c r="E24" s="594">
        <v>2170.5219999999999</v>
      </c>
      <c r="F24" s="595">
        <v>8.6499980482437136E-3</v>
      </c>
      <c r="G24" s="594">
        <v>2269.4009999999998</v>
      </c>
      <c r="H24" s="595">
        <v>4.5555400958847643E-2</v>
      </c>
      <c r="I24" s="594">
        <v>2384.5439999999999</v>
      </c>
      <c r="J24" s="595">
        <v>5.0737176902627627E-2</v>
      </c>
      <c r="K24" s="594">
        <v>2816.123</v>
      </c>
      <c r="L24" s="595">
        <v>0.18099015996349835</v>
      </c>
      <c r="M24" s="594">
        <v>2940.451</v>
      </c>
      <c r="N24" s="595">
        <v>4.4148639814383099E-2</v>
      </c>
      <c r="O24" s="594">
        <f>+[14]S2007!C24</f>
        <v>2918.9969999999998</v>
      </c>
      <c r="P24" s="595">
        <f t="shared" si="0"/>
        <v>-7.2961596707444461E-3</v>
      </c>
      <c r="Q24" s="594">
        <f>+[15]S2008!C24</f>
        <v>3023.7310000000002</v>
      </c>
      <c r="R24" s="595">
        <f t="shared" si="1"/>
        <v>3.588013279904035E-2</v>
      </c>
      <c r="S24" s="680">
        <v>2151.9079999999999</v>
      </c>
      <c r="T24" s="681">
        <v>7.4346588808493541E-2</v>
      </c>
      <c r="U24" s="680">
        <v>2170.5219999999999</v>
      </c>
      <c r="V24" s="681">
        <v>8.6499980482437136E-3</v>
      </c>
      <c r="W24" s="680">
        <v>2269.4009999999998</v>
      </c>
      <c r="X24" s="681">
        <v>4.5555400958847643E-2</v>
      </c>
      <c r="Y24" s="680">
        <v>2384.5439999999999</v>
      </c>
      <c r="Z24" s="681">
        <v>5.0737176902627627E-2</v>
      </c>
      <c r="AA24" s="680">
        <v>2816.123</v>
      </c>
      <c r="AB24" s="681">
        <v>0.18099015996349835</v>
      </c>
      <c r="AC24" s="594">
        <v>2940.451</v>
      </c>
      <c r="AD24" s="595">
        <v>4.4148639814383099E-2</v>
      </c>
      <c r="AE24" s="594">
        <v>2918.9969999999998</v>
      </c>
      <c r="AF24" s="595">
        <v>-7.2961596707444461E-3</v>
      </c>
      <c r="AG24" s="594">
        <v>3023.7310000000002</v>
      </c>
      <c r="AH24" s="595">
        <v>3.588013279904035E-2</v>
      </c>
      <c r="AI24" s="594">
        <v>3058.797</v>
      </c>
      <c r="AJ24" s="595">
        <v>1.1596931076210086E-2</v>
      </c>
      <c r="AK24" s="594">
        <v>3075.248</v>
      </c>
      <c r="AL24" s="595">
        <v>5.3782581845084922E-3</v>
      </c>
      <c r="AM24" s="596">
        <v>100.86499980482436</v>
      </c>
      <c r="AN24" s="596">
        <v>105.45994531364724</v>
      </c>
      <c r="AO24" s="596">
        <v>110.81068521516718</v>
      </c>
      <c r="AP24" s="596">
        <v>130.86632885792517</v>
      </c>
      <c r="AQ24" s="596">
        <v>136.64389927450429</v>
      </c>
      <c r="AR24" s="594">
        <v>2985.4589999999998</v>
      </c>
      <c r="AS24" s="595">
        <v>-2.9197320021019511E-2</v>
      </c>
      <c r="AT24" s="594">
        <v>2901.5430000000001</v>
      </c>
      <c r="AU24" s="595">
        <v>-2.8108240642393586E-2</v>
      </c>
      <c r="AV24" s="596">
        <v>135.64692356736441</v>
      </c>
      <c r="AW24" s="596">
        <v>140.51395319874271</v>
      </c>
      <c r="AX24" s="596">
        <v>142.14348382923436</v>
      </c>
      <c r="AY24" s="596">
        <v>142.90796818451346</v>
      </c>
      <c r="AZ24" s="596">
        <v>138.73543850387657</v>
      </c>
      <c r="BA24" s="596">
        <v>134.83582941278161</v>
      </c>
      <c r="BD24" s="597"/>
    </row>
    <row r="25" spans="1:56" x14ac:dyDescent="0.25">
      <c r="A25" s="592" t="s">
        <v>67</v>
      </c>
      <c r="B25" s="593">
        <v>591.69692243333839</v>
      </c>
      <c r="C25" s="594">
        <v>634.26199999999994</v>
      </c>
      <c r="D25" s="595">
        <v>7.1937297546882231E-2</v>
      </c>
      <c r="E25" s="594">
        <v>649.577</v>
      </c>
      <c r="F25" s="595">
        <v>2.4146173032595451E-2</v>
      </c>
      <c r="G25" s="594">
        <v>672.88800000000003</v>
      </c>
      <c r="H25" s="595">
        <v>3.5886430707983863E-2</v>
      </c>
      <c r="I25" s="594">
        <v>677.33699999999999</v>
      </c>
      <c r="J25" s="595">
        <v>6.6117986945820927E-3</v>
      </c>
      <c r="K25" s="594">
        <v>702.08500000000004</v>
      </c>
      <c r="L25" s="595">
        <v>3.65372037848221E-2</v>
      </c>
      <c r="M25" s="594">
        <v>741.226</v>
      </c>
      <c r="N25" s="595">
        <v>5.5749659941460021E-2</v>
      </c>
      <c r="O25" s="594">
        <f>+[14]S2007!C25</f>
        <v>742.28300000000002</v>
      </c>
      <c r="P25" s="595">
        <f t="shared" si="0"/>
        <v>1.4260158170382802E-3</v>
      </c>
      <c r="Q25" s="594">
        <f>+[15]S2008!C25</f>
        <v>776.50800000000004</v>
      </c>
      <c r="R25" s="595">
        <f t="shared" si="1"/>
        <v>4.6107751356288668E-2</v>
      </c>
      <c r="S25" s="680">
        <v>634.26199999999994</v>
      </c>
      <c r="T25" s="681">
        <v>7.1937297546882231E-2</v>
      </c>
      <c r="U25" s="680">
        <v>649.577</v>
      </c>
      <c r="V25" s="681">
        <v>2.4146173032595451E-2</v>
      </c>
      <c r="W25" s="680">
        <v>672.88800000000003</v>
      </c>
      <c r="X25" s="681">
        <v>3.5886430707983863E-2</v>
      </c>
      <c r="Y25" s="680">
        <v>677.33699999999999</v>
      </c>
      <c r="Z25" s="681">
        <v>6.6117986945820927E-3</v>
      </c>
      <c r="AA25" s="680">
        <v>702.08500000000004</v>
      </c>
      <c r="AB25" s="681">
        <v>3.65372037848221E-2</v>
      </c>
      <c r="AC25" s="594">
        <v>741.226</v>
      </c>
      <c r="AD25" s="595">
        <v>5.5749659941460021E-2</v>
      </c>
      <c r="AE25" s="594">
        <v>742.28300000000002</v>
      </c>
      <c r="AF25" s="595">
        <v>1.4260158170382802E-3</v>
      </c>
      <c r="AG25" s="594">
        <v>776.50800000000004</v>
      </c>
      <c r="AH25" s="595">
        <v>4.6107751356288668E-2</v>
      </c>
      <c r="AI25" s="594">
        <v>776.07299999999998</v>
      </c>
      <c r="AJ25" s="595">
        <v>-5.6020028125925185E-4</v>
      </c>
      <c r="AK25" s="594">
        <v>788.40499999999997</v>
      </c>
      <c r="AL25" s="595">
        <v>1.5890257746371789E-2</v>
      </c>
      <c r="AM25" s="596">
        <v>102.41461730325955</v>
      </c>
      <c r="AN25" s="596">
        <v>106.08991237059766</v>
      </c>
      <c r="AO25" s="596">
        <v>106.7913575147179</v>
      </c>
      <c r="AP25" s="596">
        <v>110.69321510669094</v>
      </c>
      <c r="AQ25" s="596">
        <v>116.86432420671585</v>
      </c>
      <c r="AR25" s="594">
        <v>772.38</v>
      </c>
      <c r="AS25" s="595">
        <v>-2.0325847755912226E-2</v>
      </c>
      <c r="AT25" s="594">
        <v>765.55</v>
      </c>
      <c r="AU25" s="595">
        <v>-8.8427975866801848E-3</v>
      </c>
      <c r="AV25" s="596">
        <v>117.03097458148211</v>
      </c>
      <c r="AW25" s="596">
        <v>122.42700965846923</v>
      </c>
      <c r="AX25" s="596">
        <v>122.35842601322483</v>
      </c>
      <c r="AY25" s="596">
        <v>124.30273294001533</v>
      </c>
      <c r="AZ25" s="596">
        <v>121.77617451463277</v>
      </c>
      <c r="BA25" s="596">
        <v>120.69933245251963</v>
      </c>
      <c r="BD25" s="597"/>
    </row>
    <row r="26" spans="1:56" x14ac:dyDescent="0.25">
      <c r="A26" s="592" t="s">
        <v>68</v>
      </c>
      <c r="B26" s="593">
        <v>165.92004214288298</v>
      </c>
      <c r="C26" s="594">
        <v>177.88499999999999</v>
      </c>
      <c r="D26" s="595">
        <v>7.2112794226590921E-2</v>
      </c>
      <c r="E26" s="594">
        <v>174.28</v>
      </c>
      <c r="F26" s="595">
        <v>-2.0265902127779126E-2</v>
      </c>
      <c r="G26" s="594">
        <v>175.33199999999999</v>
      </c>
      <c r="H26" s="595">
        <v>6.0362634840486146E-3</v>
      </c>
      <c r="I26" s="594">
        <v>188.637</v>
      </c>
      <c r="J26" s="595">
        <v>7.5884607487509456E-2</v>
      </c>
      <c r="K26" s="594">
        <v>196.52099999999999</v>
      </c>
      <c r="L26" s="595">
        <v>4.1794557801491682E-2</v>
      </c>
      <c r="M26" s="594">
        <v>209.524</v>
      </c>
      <c r="N26" s="595">
        <v>6.6165956818864224E-2</v>
      </c>
      <c r="O26" s="594">
        <f>+[14]S2007!C26</f>
        <v>208.56800000000001</v>
      </c>
      <c r="P26" s="595">
        <f t="shared" si="0"/>
        <v>-4.5627231247971061E-3</v>
      </c>
      <c r="Q26" s="594">
        <f>+[15]S2008!C26</f>
        <v>208.346</v>
      </c>
      <c r="R26" s="595">
        <f t="shared" si="1"/>
        <v>-1.0644010586475796E-3</v>
      </c>
      <c r="S26" s="680">
        <v>177.88499999999999</v>
      </c>
      <c r="T26" s="681">
        <v>7.2112794226590921E-2</v>
      </c>
      <c r="U26" s="680">
        <v>174.28</v>
      </c>
      <c r="V26" s="681">
        <v>-2.0265902127779126E-2</v>
      </c>
      <c r="W26" s="680">
        <v>175.33199999999999</v>
      </c>
      <c r="X26" s="681">
        <v>6.0362634840486146E-3</v>
      </c>
      <c r="Y26" s="680">
        <v>188.637</v>
      </c>
      <c r="Z26" s="681">
        <v>7.5884607487509456E-2</v>
      </c>
      <c r="AA26" s="680">
        <v>196.52099999999999</v>
      </c>
      <c r="AB26" s="681">
        <v>4.1794557801491682E-2</v>
      </c>
      <c r="AC26" s="594">
        <v>209.524</v>
      </c>
      <c r="AD26" s="595">
        <v>6.6165956818864224E-2</v>
      </c>
      <c r="AE26" s="594">
        <v>208.56800000000001</v>
      </c>
      <c r="AF26" s="595">
        <v>-4.5627231247971061E-3</v>
      </c>
      <c r="AG26" s="594">
        <v>208.346</v>
      </c>
      <c r="AH26" s="595">
        <v>-1.0644010586475796E-3</v>
      </c>
      <c r="AI26" s="594">
        <v>210.89099999999999</v>
      </c>
      <c r="AJ26" s="595">
        <v>1.2215257312355348E-2</v>
      </c>
      <c r="AK26" s="594">
        <v>215.06800000000001</v>
      </c>
      <c r="AL26" s="595">
        <v>1.9806440293801162E-2</v>
      </c>
      <c r="AM26" s="596">
        <v>97.973409787222081</v>
      </c>
      <c r="AN26" s="596">
        <v>98.564803103128426</v>
      </c>
      <c r="AO26" s="596">
        <v>106.04435449869298</v>
      </c>
      <c r="AP26" s="596">
        <v>110.47643140231048</v>
      </c>
      <c r="AQ26" s="596">
        <v>117.78621019197797</v>
      </c>
      <c r="AR26" s="594">
        <v>209.327</v>
      </c>
      <c r="AS26" s="595">
        <v>-2.6693882864954402E-2</v>
      </c>
      <c r="AT26" s="594">
        <v>204.24700000000001</v>
      </c>
      <c r="AU26" s="595">
        <v>-2.4268250154065096E-2</v>
      </c>
      <c r="AV26" s="596">
        <v>117.24878432695282</v>
      </c>
      <c r="AW26" s="596">
        <v>117.12398459679007</v>
      </c>
      <c r="AX26" s="596">
        <v>118.55468420608821</v>
      </c>
      <c r="AY26" s="596">
        <v>120.90283048036653</v>
      </c>
      <c r="AZ26" s="596">
        <v>117.67546448548219</v>
      </c>
      <c r="BA26" s="596">
        <v>114.81968687635272</v>
      </c>
      <c r="BD26" s="597"/>
    </row>
    <row r="27" spans="1:56" x14ac:dyDescent="0.25">
      <c r="A27" s="592" t="s">
        <v>69</v>
      </c>
      <c r="B27" s="593">
        <v>2271.8980307498437</v>
      </c>
      <c r="C27" s="594">
        <v>2445.6869999999999</v>
      </c>
      <c r="D27" s="595">
        <v>7.6495056951476348E-2</v>
      </c>
      <c r="E27" s="594">
        <v>2503.5100000000002</v>
      </c>
      <c r="F27" s="595">
        <v>2.3642845548101751E-2</v>
      </c>
      <c r="G27" s="594">
        <v>2542.587</v>
      </c>
      <c r="H27" s="595">
        <v>1.5608885125284008E-2</v>
      </c>
      <c r="I27" s="594">
        <v>2778.1869999999999</v>
      </c>
      <c r="J27" s="595">
        <v>9.2661529379328977E-2</v>
      </c>
      <c r="K27" s="594">
        <v>3075.817</v>
      </c>
      <c r="L27" s="595">
        <v>0.10713101745850806</v>
      </c>
      <c r="M27" s="594">
        <v>3128.011</v>
      </c>
      <c r="N27" s="595">
        <v>1.6969149985190914E-2</v>
      </c>
      <c r="O27" s="594">
        <f>+[14]S2007!C27</f>
        <v>3172.5830000000001</v>
      </c>
      <c r="P27" s="595">
        <f t="shared" si="0"/>
        <v>1.4249310504342893E-2</v>
      </c>
      <c r="Q27" s="594">
        <f>+[15]S2008!C27</f>
        <v>3188.221</v>
      </c>
      <c r="R27" s="595">
        <f t="shared" si="1"/>
        <v>4.9291066616696617E-3</v>
      </c>
      <c r="S27" s="680">
        <v>2445.6869999999999</v>
      </c>
      <c r="T27" s="681">
        <v>7.6495056951476348E-2</v>
      </c>
      <c r="U27" s="680">
        <v>2503.5100000000002</v>
      </c>
      <c r="V27" s="681">
        <v>2.3642845548101751E-2</v>
      </c>
      <c r="W27" s="680">
        <v>2542.587</v>
      </c>
      <c r="X27" s="681">
        <v>1.5608885125284008E-2</v>
      </c>
      <c r="Y27" s="680">
        <v>2778.1869999999999</v>
      </c>
      <c r="Z27" s="681">
        <v>9.2661529379328977E-2</v>
      </c>
      <c r="AA27" s="680">
        <v>3075.817</v>
      </c>
      <c r="AB27" s="681">
        <v>0.10713101745850806</v>
      </c>
      <c r="AC27" s="594">
        <v>3128.011</v>
      </c>
      <c r="AD27" s="595">
        <v>1.6969149985190914E-2</v>
      </c>
      <c r="AE27" s="594">
        <v>3172.5830000000001</v>
      </c>
      <c r="AF27" s="595">
        <v>1.4249310504342893E-2</v>
      </c>
      <c r="AG27" s="594">
        <v>3188.221</v>
      </c>
      <c r="AH27" s="595">
        <v>4.9291066616696617E-3</v>
      </c>
      <c r="AI27" s="594">
        <v>3264.5720000000001</v>
      </c>
      <c r="AJ27" s="595">
        <v>2.3947837994919459E-2</v>
      </c>
      <c r="AK27" s="594">
        <v>3217.395</v>
      </c>
      <c r="AL27" s="595">
        <v>-1.4451205242218622E-2</v>
      </c>
      <c r="AM27" s="596">
        <v>102.36428455481017</v>
      </c>
      <c r="AN27" s="596">
        <v>103.96207691335809</v>
      </c>
      <c r="AO27" s="596">
        <v>113.59536195760128</v>
      </c>
      <c r="AP27" s="596">
        <v>125.76494866268661</v>
      </c>
      <c r="AQ27" s="596">
        <v>127.89907293942358</v>
      </c>
      <c r="AR27" s="594">
        <v>3070.598</v>
      </c>
      <c r="AS27" s="595">
        <v>-4.5626042186302902E-2</v>
      </c>
      <c r="AT27" s="594">
        <v>2940.0070000000001</v>
      </c>
      <c r="AU27" s="595">
        <v>-4.2529500768254229E-2</v>
      </c>
      <c r="AV27" s="596">
        <v>129.72154654295502</v>
      </c>
      <c r="AW27" s="596">
        <v>130.36095788218199</v>
      </c>
      <c r="AX27" s="596">
        <v>133.48282098240699</v>
      </c>
      <c r="AY27" s="596">
        <v>131.5538333400799</v>
      </c>
      <c r="AZ27" s="596">
        <v>125.55155259033556</v>
      </c>
      <c r="BA27" s="596">
        <v>120.21190773798938</v>
      </c>
      <c r="BD27" s="597"/>
    </row>
    <row r="28" spans="1:56" x14ac:dyDescent="0.25">
      <c r="A28" s="592" t="s">
        <v>70</v>
      </c>
      <c r="B28" s="593">
        <v>1570.5439999999999</v>
      </c>
      <c r="C28" s="594">
        <v>1622.529</v>
      </c>
      <c r="D28" s="595">
        <v>3.3099995924978948E-2</v>
      </c>
      <c r="E28" s="594">
        <v>1651.91</v>
      </c>
      <c r="F28" s="595">
        <v>1.8108150917487506E-2</v>
      </c>
      <c r="G28" s="594">
        <v>1653.895</v>
      </c>
      <c r="H28" s="595">
        <v>1.2016393144904383E-3</v>
      </c>
      <c r="I28" s="594">
        <v>1737.7760000000001</v>
      </c>
      <c r="J28" s="595">
        <v>5.0717246258075686E-2</v>
      </c>
      <c r="K28" s="594">
        <v>1827.2750000000001</v>
      </c>
      <c r="L28" s="595">
        <v>5.1502034784690329E-2</v>
      </c>
      <c r="M28" s="594">
        <v>1950.0219999999999</v>
      </c>
      <c r="N28" s="595">
        <v>6.7174891573517859E-2</v>
      </c>
      <c r="O28" s="594">
        <f>+[14]S2007!C28</f>
        <v>2008.6610000000001</v>
      </c>
      <c r="P28" s="595">
        <f t="shared" si="0"/>
        <v>3.0070942789363467E-2</v>
      </c>
      <c r="Q28" s="594">
        <f>+[15]S2008!C28</f>
        <v>2078.2130000000002</v>
      </c>
      <c r="R28" s="595">
        <f t="shared" si="1"/>
        <v>3.4626051882323663E-2</v>
      </c>
      <c r="S28" s="680">
        <v>1622.529</v>
      </c>
      <c r="T28" s="681">
        <v>3.3099995924978948E-2</v>
      </c>
      <c r="U28" s="680">
        <v>1651.91</v>
      </c>
      <c r="V28" s="681">
        <v>1.8108150917487506E-2</v>
      </c>
      <c r="W28" s="680">
        <v>1653.895</v>
      </c>
      <c r="X28" s="681">
        <v>1.2016393144904383E-3</v>
      </c>
      <c r="Y28" s="680">
        <v>1737.7760000000001</v>
      </c>
      <c r="Z28" s="681">
        <v>5.0717246258075686E-2</v>
      </c>
      <c r="AA28" s="680">
        <v>1827.2750000000001</v>
      </c>
      <c r="AB28" s="681">
        <v>5.1502034784690329E-2</v>
      </c>
      <c r="AC28" s="594">
        <v>1950.0219999999999</v>
      </c>
      <c r="AD28" s="595">
        <v>6.7174891573517859E-2</v>
      </c>
      <c r="AE28" s="594">
        <v>2008.6610000000001</v>
      </c>
      <c r="AF28" s="595">
        <v>3.0070942789363467E-2</v>
      </c>
      <c r="AG28" s="594">
        <v>2078.2130000000002</v>
      </c>
      <c r="AH28" s="595">
        <v>3.4626051882323663E-2</v>
      </c>
      <c r="AI28" s="594">
        <v>2141.1610000000001</v>
      </c>
      <c r="AJ28" s="595">
        <v>3.0289484282891049E-2</v>
      </c>
      <c r="AK28" s="594">
        <v>2190.7950000000001</v>
      </c>
      <c r="AL28" s="595">
        <v>2.3180881773953482E-2</v>
      </c>
      <c r="AM28" s="596">
        <v>101.81081509174875</v>
      </c>
      <c r="AN28" s="596">
        <v>101.93315496980331</v>
      </c>
      <c r="AO28" s="596">
        <v>107.10292389226942</v>
      </c>
      <c r="AP28" s="596">
        <v>112.61894240411112</v>
      </c>
      <c r="AQ28" s="596">
        <v>120.18410764923154</v>
      </c>
      <c r="AR28" s="594">
        <v>2112.4899999999998</v>
      </c>
      <c r="AS28" s="595">
        <v>-3.5742732660974802E-2</v>
      </c>
      <c r="AT28" s="594">
        <v>2045.1890000000001</v>
      </c>
      <c r="AU28" s="595">
        <v>-3.1858612348460685E-2</v>
      </c>
      <c r="AV28" s="596">
        <v>123.79815707454227</v>
      </c>
      <c r="AW28" s="596">
        <v>128.08479848434143</v>
      </c>
      <c r="AX28" s="596">
        <v>131.96442097491015</v>
      </c>
      <c r="AY28" s="596">
        <v>135.02347261589779</v>
      </c>
      <c r="AZ28" s="596">
        <v>130.19736473123129</v>
      </c>
      <c r="BA28" s="596">
        <v>126.04945735946785</v>
      </c>
      <c r="BD28" s="597"/>
    </row>
    <row r="29" spans="1:56" x14ac:dyDescent="0.25">
      <c r="A29" s="592" t="s">
        <v>71</v>
      </c>
      <c r="B29" s="593">
        <v>251.61883415019599</v>
      </c>
      <c r="C29" s="594">
        <v>277.05900000000003</v>
      </c>
      <c r="D29" s="595">
        <v>0.10110596822262645</v>
      </c>
      <c r="E29" s="594">
        <v>279.85500000000002</v>
      </c>
      <c r="F29" s="595">
        <v>1.0091713317380024E-2</v>
      </c>
      <c r="G29" s="594">
        <v>276.29599999999999</v>
      </c>
      <c r="H29" s="595">
        <v>-1.2717300030372964E-2</v>
      </c>
      <c r="I29" s="594">
        <v>300.30700000000002</v>
      </c>
      <c r="J29" s="595">
        <v>8.6903176303674404E-2</v>
      </c>
      <c r="K29" s="594">
        <v>318.94</v>
      </c>
      <c r="L29" s="595">
        <v>6.204650574245682E-2</v>
      </c>
      <c r="M29" s="594">
        <v>345.12900000000002</v>
      </c>
      <c r="N29" s="595">
        <v>8.2112623063899229E-2</v>
      </c>
      <c r="O29" s="594">
        <f>+[14]S2007!C29</f>
        <v>352.19400000000002</v>
      </c>
      <c r="P29" s="595">
        <f t="shared" si="0"/>
        <v>2.047060664273358E-2</v>
      </c>
      <c r="Q29" s="594">
        <f>+[15]S2008!C29</f>
        <v>378.92899999999997</v>
      </c>
      <c r="R29" s="595">
        <f t="shared" si="1"/>
        <v>7.5909867856919638E-2</v>
      </c>
      <c r="S29" s="680">
        <v>277.05900000000003</v>
      </c>
      <c r="T29" s="681">
        <v>0.10110596822262645</v>
      </c>
      <c r="U29" s="680">
        <v>279.85500000000002</v>
      </c>
      <c r="V29" s="681">
        <v>1.0091713317380024E-2</v>
      </c>
      <c r="W29" s="680">
        <v>276.29599999999999</v>
      </c>
      <c r="X29" s="681">
        <v>-1.2717300030372964E-2</v>
      </c>
      <c r="Y29" s="680">
        <v>300.30700000000002</v>
      </c>
      <c r="Z29" s="681">
        <v>8.6903176303674404E-2</v>
      </c>
      <c r="AA29" s="680">
        <v>318.94</v>
      </c>
      <c r="AB29" s="681">
        <v>6.204650574245682E-2</v>
      </c>
      <c r="AC29" s="594">
        <v>345.12900000000002</v>
      </c>
      <c r="AD29" s="595">
        <v>8.2112623063899229E-2</v>
      </c>
      <c r="AE29" s="594">
        <v>352.19400000000002</v>
      </c>
      <c r="AF29" s="595">
        <v>2.047060664273358E-2</v>
      </c>
      <c r="AG29" s="594">
        <v>378.92899999999997</v>
      </c>
      <c r="AH29" s="595">
        <v>7.5909867856919638E-2</v>
      </c>
      <c r="AI29" s="594">
        <v>384.678</v>
      </c>
      <c r="AJ29" s="595">
        <v>1.517170762860595E-2</v>
      </c>
      <c r="AK29" s="594">
        <v>393.15600000000001</v>
      </c>
      <c r="AL29" s="595">
        <v>2.2039212016283772E-2</v>
      </c>
      <c r="AM29" s="596">
        <v>101.009171331738</v>
      </c>
      <c r="AN29" s="596">
        <v>99.724607394092942</v>
      </c>
      <c r="AO29" s="596">
        <v>108.39099253227651</v>
      </c>
      <c r="AP29" s="596">
        <v>115.116274872861</v>
      </c>
      <c r="AQ29" s="596">
        <v>124.56877416001646</v>
      </c>
      <c r="AR29" s="594">
        <v>385.55399999999997</v>
      </c>
      <c r="AS29" s="595">
        <v>-1.9335836156640192E-2</v>
      </c>
      <c r="AT29" s="594">
        <v>381.12200000000001</v>
      </c>
      <c r="AU29" s="595">
        <v>-1.1495147242668886E-2</v>
      </c>
      <c r="AV29" s="596">
        <v>127.11877253581366</v>
      </c>
      <c r="AW29" s="596">
        <v>136.7683417611411</v>
      </c>
      <c r="AX29" s="596">
        <v>138.8433510551904</v>
      </c>
      <c r="AY29" s="596">
        <v>141.90334910614706</v>
      </c>
      <c r="AZ29" s="596">
        <v>139.15952919775208</v>
      </c>
      <c r="BA29" s="596">
        <v>137.55986991940344</v>
      </c>
      <c r="BD29" s="597"/>
    </row>
    <row r="30" spans="1:56" x14ac:dyDescent="0.25">
      <c r="A30" s="592" t="s">
        <v>72</v>
      </c>
      <c r="B30" s="593">
        <v>977.46078800993666</v>
      </c>
      <c r="C30" s="594">
        <v>1008.027</v>
      </c>
      <c r="D30" s="595">
        <v>3.1271036511136906E-2</v>
      </c>
      <c r="E30" s="594">
        <v>1044.24</v>
      </c>
      <c r="F30" s="595">
        <v>3.5924632971140617E-2</v>
      </c>
      <c r="G30" s="594">
        <v>1048.7660000000001</v>
      </c>
      <c r="H30" s="595">
        <v>4.3342526622233077E-3</v>
      </c>
      <c r="I30" s="594">
        <v>1067.653</v>
      </c>
      <c r="J30" s="595">
        <v>1.8008783656220686E-2</v>
      </c>
      <c r="K30" s="594">
        <v>1117.4190000000001</v>
      </c>
      <c r="L30" s="595">
        <v>4.6612522982654545E-2</v>
      </c>
      <c r="M30" s="594">
        <v>1172.69</v>
      </c>
      <c r="N30" s="595">
        <v>4.9463093074307803E-2</v>
      </c>
      <c r="O30" s="594">
        <f>+[14]S2007!C30</f>
        <v>1203.26</v>
      </c>
      <c r="P30" s="595">
        <f t="shared" si="0"/>
        <v>2.606827038688821E-2</v>
      </c>
      <c r="Q30" s="594">
        <f>+[15]S2008!C30</f>
        <v>1259.7349999999999</v>
      </c>
      <c r="R30" s="595">
        <f t="shared" si="1"/>
        <v>4.693499326828774E-2</v>
      </c>
      <c r="S30" s="680">
        <v>1008.027</v>
      </c>
      <c r="T30" s="681">
        <v>3.1271036511136906E-2</v>
      </c>
      <c r="U30" s="680">
        <v>1044.24</v>
      </c>
      <c r="V30" s="681">
        <v>3.5924632971140617E-2</v>
      </c>
      <c r="W30" s="680">
        <v>1048.7660000000001</v>
      </c>
      <c r="X30" s="681">
        <v>4.3342526622233077E-3</v>
      </c>
      <c r="Y30" s="680">
        <v>1067.653</v>
      </c>
      <c r="Z30" s="681">
        <v>1.8008783656220686E-2</v>
      </c>
      <c r="AA30" s="680">
        <v>1117.4190000000001</v>
      </c>
      <c r="AB30" s="681">
        <v>4.6612522982654545E-2</v>
      </c>
      <c r="AC30" s="594">
        <v>1172.69</v>
      </c>
      <c r="AD30" s="595">
        <v>4.9463093074307803E-2</v>
      </c>
      <c r="AE30" s="594">
        <v>1203.26</v>
      </c>
      <c r="AF30" s="595">
        <v>2.606827038688821E-2</v>
      </c>
      <c r="AG30" s="594">
        <v>1259.7349999999999</v>
      </c>
      <c r="AH30" s="595">
        <v>4.693499326828774E-2</v>
      </c>
      <c r="AI30" s="594">
        <v>1290.9690000000001</v>
      </c>
      <c r="AJ30" s="595">
        <v>2.4794103521772557E-2</v>
      </c>
      <c r="AK30" s="594">
        <v>1290.335</v>
      </c>
      <c r="AL30" s="595">
        <v>-4.9110396918904673E-4</v>
      </c>
      <c r="AM30" s="596">
        <v>103.59246329711407</v>
      </c>
      <c r="AN30" s="596">
        <v>104.04145920694585</v>
      </c>
      <c r="AO30" s="596">
        <v>105.91511933708125</v>
      </c>
      <c r="AP30" s="596">
        <v>110.85209027139155</v>
      </c>
      <c r="AQ30" s="596">
        <v>116.33517752996696</v>
      </c>
      <c r="AR30" s="594">
        <v>1254.799</v>
      </c>
      <c r="AS30" s="595">
        <v>-2.754013492620138E-2</v>
      </c>
      <c r="AT30" s="594">
        <v>1221.1400000000001</v>
      </c>
      <c r="AU30" s="595">
        <v>-2.6824216468135438E-2</v>
      </c>
      <c r="AV30" s="596">
        <v>119.36783439332478</v>
      </c>
      <c r="AW30" s="596">
        <v>124.97036289702555</v>
      </c>
      <c r="AX30" s="596">
        <v>128.06889101184788</v>
      </c>
      <c r="AY30" s="596">
        <v>128.00599587114235</v>
      </c>
      <c r="AZ30" s="596">
        <v>124.4806934734883</v>
      </c>
      <c r="BA30" s="596">
        <v>121.14159640565184</v>
      </c>
      <c r="BD30" s="597"/>
    </row>
    <row r="31" spans="1:56" x14ac:dyDescent="0.25">
      <c r="A31" s="592" t="s">
        <v>73</v>
      </c>
      <c r="B31" s="593">
        <v>2016.961993936796</v>
      </c>
      <c r="C31" s="594">
        <v>2131.3789999999999</v>
      </c>
      <c r="D31" s="595">
        <v>5.6727398139951896E-2</v>
      </c>
      <c r="E31" s="594">
        <v>2246.2629999999999</v>
      </c>
      <c r="F31" s="595">
        <v>5.3901253601541549E-2</v>
      </c>
      <c r="G31" s="594">
        <v>2255.33</v>
      </c>
      <c r="H31" s="595">
        <v>4.036481925758474E-3</v>
      </c>
      <c r="I31" s="594">
        <v>2346.02</v>
      </c>
      <c r="J31" s="595">
        <v>4.021141030359196E-2</v>
      </c>
      <c r="K31" s="594">
        <v>2598.5410000000002</v>
      </c>
      <c r="L31" s="595">
        <v>0.10763804230142973</v>
      </c>
      <c r="M31" s="594">
        <v>2861.107</v>
      </c>
      <c r="N31" s="595">
        <v>0.10104362409521335</v>
      </c>
      <c r="O31" s="594">
        <f>+[14]S2007!C31</f>
        <v>2911.6289999999999</v>
      </c>
      <c r="P31" s="595">
        <f t="shared" si="0"/>
        <v>1.7658200130229292E-2</v>
      </c>
      <c r="Q31" s="594">
        <f>+[15]S2008!C31</f>
        <v>2980.2339999999999</v>
      </c>
      <c r="R31" s="595">
        <f t="shared" si="1"/>
        <v>2.3562411282481394E-2</v>
      </c>
      <c r="S31" s="680">
        <v>2131.3789999999999</v>
      </c>
      <c r="T31" s="681">
        <v>5.6727398139951896E-2</v>
      </c>
      <c r="U31" s="680">
        <v>2246.2629999999999</v>
      </c>
      <c r="V31" s="681">
        <v>5.3901253601541549E-2</v>
      </c>
      <c r="W31" s="680">
        <v>2255.33</v>
      </c>
      <c r="X31" s="681">
        <v>4.036481925758474E-3</v>
      </c>
      <c r="Y31" s="680">
        <v>2346.02</v>
      </c>
      <c r="Z31" s="681">
        <v>4.021141030359196E-2</v>
      </c>
      <c r="AA31" s="680">
        <v>2598.5410000000002</v>
      </c>
      <c r="AB31" s="681">
        <v>0.10763804230142973</v>
      </c>
      <c r="AC31" s="594">
        <v>2861.107</v>
      </c>
      <c r="AD31" s="595">
        <v>0.10104362409521335</v>
      </c>
      <c r="AE31" s="594">
        <v>2911.6289999999999</v>
      </c>
      <c r="AF31" s="595">
        <v>1.7658200130229292E-2</v>
      </c>
      <c r="AG31" s="594">
        <v>2980.2339999999999</v>
      </c>
      <c r="AH31" s="595">
        <v>2.3562411282481394E-2</v>
      </c>
      <c r="AI31" s="594">
        <v>2967.7040000000002</v>
      </c>
      <c r="AJ31" s="595">
        <v>-4.2043678449409493E-3</v>
      </c>
      <c r="AK31" s="594">
        <v>2976.0740000000001</v>
      </c>
      <c r="AL31" s="595">
        <v>2.8203621385420818E-3</v>
      </c>
      <c r="AM31" s="596">
        <v>105.39012536015416</v>
      </c>
      <c r="AN31" s="596">
        <v>105.81553069632383</v>
      </c>
      <c r="AO31" s="596">
        <v>110.07052241764605</v>
      </c>
      <c r="AP31" s="596">
        <v>121.9182979657771</v>
      </c>
      <c r="AQ31" s="596">
        <v>134.23736463575929</v>
      </c>
      <c r="AR31" s="594">
        <v>2920.5909999999999</v>
      </c>
      <c r="AS31" s="595">
        <v>-1.8643017613137365E-2</v>
      </c>
      <c r="AT31" s="594">
        <v>2902.46</v>
      </c>
      <c r="AU31" s="595">
        <v>-6.2079900951553498E-3</v>
      </c>
      <c r="AV31" s="596">
        <v>136.6077548854521</v>
      </c>
      <c r="AW31" s="596">
        <v>139.82656299043953</v>
      </c>
      <c r="AX31" s="596">
        <v>139.23868068513391</v>
      </c>
      <c r="AY31" s="596">
        <v>139.63138418835882</v>
      </c>
      <c r="AZ31" s="596">
        <v>137.0282338335885</v>
      </c>
      <c r="BA31" s="596">
        <v>136.17756391519293</v>
      </c>
      <c r="BD31" s="597"/>
    </row>
    <row r="32" spans="1:56" x14ac:dyDescent="0.25">
      <c r="A32" s="592" t="s">
        <v>74</v>
      </c>
      <c r="B32" s="593">
        <v>808.16983168669663</v>
      </c>
      <c r="C32" s="594">
        <v>848.39</v>
      </c>
      <c r="D32" s="595">
        <v>4.9766975623627981E-2</v>
      </c>
      <c r="E32" s="594">
        <v>887.88199999999995</v>
      </c>
      <c r="F32" s="595">
        <v>4.6549346409080684E-2</v>
      </c>
      <c r="G32" s="594">
        <v>904.54600000000005</v>
      </c>
      <c r="H32" s="595">
        <v>1.8768259746227655E-2</v>
      </c>
      <c r="I32" s="594">
        <v>940.94</v>
      </c>
      <c r="J32" s="595">
        <v>4.0234548602282254E-2</v>
      </c>
      <c r="K32" s="594">
        <v>970.58399999999995</v>
      </c>
      <c r="L32" s="595">
        <v>3.1504665547218619E-2</v>
      </c>
      <c r="M32" s="594">
        <v>1015.182</v>
      </c>
      <c r="N32" s="595">
        <v>4.5949655053040307E-2</v>
      </c>
      <c r="O32" s="594">
        <f>+[14]S2007!C32</f>
        <v>1026.4069999999999</v>
      </c>
      <c r="P32" s="595">
        <f t="shared" si="0"/>
        <v>1.1057130642584196E-2</v>
      </c>
      <c r="Q32" s="594">
        <f>+[15]S2008!C32</f>
        <v>1090.4960000000001</v>
      </c>
      <c r="R32" s="595">
        <f t="shared" si="1"/>
        <v>6.2440143140099567E-2</v>
      </c>
      <c r="S32" s="680">
        <v>848.39</v>
      </c>
      <c r="T32" s="681">
        <v>4.9766975623627981E-2</v>
      </c>
      <c r="U32" s="680">
        <v>887.88199999999995</v>
      </c>
      <c r="V32" s="681">
        <v>4.6549346409080684E-2</v>
      </c>
      <c r="W32" s="680">
        <v>904.54600000000005</v>
      </c>
      <c r="X32" s="681">
        <v>1.8768259746227655E-2</v>
      </c>
      <c r="Y32" s="680">
        <v>940.94</v>
      </c>
      <c r="Z32" s="681">
        <v>4.0234548602282254E-2</v>
      </c>
      <c r="AA32" s="680">
        <v>970.58399999999995</v>
      </c>
      <c r="AB32" s="681">
        <v>3.1504665547218619E-2</v>
      </c>
      <c r="AC32" s="594">
        <v>1015.182</v>
      </c>
      <c r="AD32" s="595">
        <v>4.5949655053040307E-2</v>
      </c>
      <c r="AE32" s="594">
        <v>1026.4069999999999</v>
      </c>
      <c r="AF32" s="595">
        <v>1.1057130642584196E-2</v>
      </c>
      <c r="AG32" s="594">
        <v>1090.4960000000001</v>
      </c>
      <c r="AH32" s="595">
        <v>6.2440143140099567E-2</v>
      </c>
      <c r="AI32" s="594">
        <v>1129.269</v>
      </c>
      <c r="AJ32" s="595">
        <v>3.5555380304008365E-2</v>
      </c>
      <c r="AK32" s="594">
        <v>1163.2809999999999</v>
      </c>
      <c r="AL32" s="595">
        <v>3.011859884580197E-2</v>
      </c>
      <c r="AM32" s="596">
        <v>104.65493464090807</v>
      </c>
      <c r="AN32" s="596">
        <v>106.61912563797311</v>
      </c>
      <c r="AO32" s="596">
        <v>110.90889803038698</v>
      </c>
      <c r="AP32" s="596">
        <v>114.40304576904489</v>
      </c>
      <c r="AQ32" s="596">
        <v>119.6598262591497</v>
      </c>
      <c r="AR32" s="594">
        <v>1164.451</v>
      </c>
      <c r="AS32" s="595">
        <v>1.0057759045321575E-3</v>
      </c>
      <c r="AT32" s="594">
        <v>1172.635</v>
      </c>
      <c r="AU32" s="595">
        <v>7.0282047076261423E-3</v>
      </c>
      <c r="AV32" s="596">
        <v>120.98292059076603</v>
      </c>
      <c r="AW32" s="596">
        <v>128.53711146996076</v>
      </c>
      <c r="AX32" s="596">
        <v>133.10729735145395</v>
      </c>
      <c r="AY32" s="596">
        <v>137.11630264383126</v>
      </c>
      <c r="AZ32" s="596">
        <v>137.25421091714895</v>
      </c>
      <c r="BA32" s="596">
        <v>138.21886160845838</v>
      </c>
      <c r="BD32" s="597"/>
    </row>
    <row r="33" spans="1:56" x14ac:dyDescent="0.25">
      <c r="A33" s="598"/>
      <c r="B33" s="598"/>
      <c r="C33" s="599"/>
      <c r="D33" s="600"/>
      <c r="E33" s="599"/>
      <c r="F33" s="600"/>
      <c r="G33" s="599"/>
      <c r="H33" s="600"/>
      <c r="I33" s="599"/>
      <c r="J33" s="600"/>
      <c r="K33" s="599"/>
      <c r="L33" s="600"/>
      <c r="M33" s="599"/>
      <c r="N33" s="600"/>
      <c r="O33" s="599"/>
      <c r="P33" s="600"/>
      <c r="Q33" s="599"/>
      <c r="R33" s="600"/>
      <c r="S33" s="682"/>
      <c r="T33" s="683"/>
      <c r="U33" s="682"/>
      <c r="V33" s="683"/>
      <c r="W33" s="682"/>
      <c r="X33" s="683"/>
      <c r="Y33" s="682"/>
      <c r="Z33" s="683"/>
      <c r="AA33" s="682"/>
      <c r="AB33" s="683"/>
      <c r="AC33" s="599"/>
      <c r="AD33" s="600"/>
      <c r="AE33" s="599"/>
      <c r="AF33" s="600"/>
      <c r="AG33" s="599"/>
      <c r="AH33" s="600"/>
      <c r="AI33" s="599"/>
      <c r="AJ33" s="600"/>
      <c r="AK33" s="599"/>
      <c r="AL33" s="600"/>
      <c r="AM33" s="601"/>
      <c r="AN33" s="601"/>
      <c r="AO33" s="601"/>
      <c r="AP33" s="601"/>
      <c r="AQ33" s="601"/>
      <c r="AR33" s="599"/>
      <c r="AS33" s="600"/>
      <c r="AT33" s="594">
        <v>0</v>
      </c>
      <c r="AU33" s="595"/>
      <c r="AV33" s="601"/>
      <c r="AW33" s="601"/>
      <c r="AX33" s="601"/>
      <c r="AY33" s="601"/>
      <c r="AZ33" s="596"/>
      <c r="BA33" s="596"/>
      <c r="BD33" s="597"/>
    </row>
    <row r="34" spans="1:56" x14ac:dyDescent="0.25">
      <c r="A34" s="602" t="s">
        <v>286</v>
      </c>
      <c r="B34" s="603">
        <f>SUM(B12:B32)</f>
        <v>25618.566228304931</v>
      </c>
      <c r="C34" s="604">
        <f>SUM(C12:C32)</f>
        <v>26887.98799999999</v>
      </c>
      <c r="D34" s="605">
        <f>(+C34-B34)/B34</f>
        <v>4.9550851534092701E-2</v>
      </c>
      <c r="E34" s="604">
        <f>SUM(E12:E32)</f>
        <v>27618.171000000002</v>
      </c>
      <c r="F34" s="605">
        <f>(+E34-C34)/C34</f>
        <v>2.7156475969864761E-2</v>
      </c>
      <c r="G34" s="604">
        <f>SUM(G12:G32)</f>
        <v>27945.426999999992</v>
      </c>
      <c r="H34" s="605">
        <f>(+G34-E34)/E34</f>
        <v>1.1849300230634038E-2</v>
      </c>
      <c r="I34" s="604">
        <f>SUM(I12:I32)</f>
        <v>29505.37</v>
      </c>
      <c r="J34" s="605">
        <f>(+I34-G34)/G34</f>
        <v>5.5821047214630395E-2</v>
      </c>
      <c r="K34" s="604">
        <f>SUM(K12:K32)</f>
        <v>31758.597000000002</v>
      </c>
      <c r="L34" s="605">
        <f>(+K34-I34)/I34</f>
        <v>7.6366674947645208E-2</v>
      </c>
      <c r="M34" s="604">
        <f>SUM(M12:M32)</f>
        <v>33414.749000000003</v>
      </c>
      <c r="N34" s="605">
        <f>(+M34-K34)/K34</f>
        <v>5.2148147476414081E-2</v>
      </c>
      <c r="O34" s="604">
        <f>SUM(O12:O32)</f>
        <v>33828.856999999989</v>
      </c>
      <c r="P34" s="605">
        <f>(+O34-M34)/M34</f>
        <v>1.23929705412417E-2</v>
      </c>
      <c r="Q34" s="604">
        <f>SUM(Q12:Q32)</f>
        <v>35266.459000000003</v>
      </c>
      <c r="R34" s="605">
        <f>(+Q34-O34)/O34</f>
        <v>4.2496322001065956E-2</v>
      </c>
      <c r="S34" s="684">
        <v>26887.98799999999</v>
      </c>
      <c r="T34" s="685">
        <v>4.9550851534092701E-2</v>
      </c>
      <c r="U34" s="684">
        <v>27618.171000000002</v>
      </c>
      <c r="V34" s="685">
        <v>2.7156475969864761E-2</v>
      </c>
      <c r="W34" s="684">
        <v>27945.426999999992</v>
      </c>
      <c r="X34" s="685">
        <v>1.1849300230634038E-2</v>
      </c>
      <c r="Y34" s="684">
        <v>29505.37</v>
      </c>
      <c r="Z34" s="685">
        <v>5.5821047214630395E-2</v>
      </c>
      <c r="AA34" s="684">
        <v>31758.597000000002</v>
      </c>
      <c r="AB34" s="685">
        <v>7.6366674947645208E-2</v>
      </c>
      <c r="AC34" s="604">
        <v>33414.749000000003</v>
      </c>
      <c r="AD34" s="605">
        <v>5.2148147476414081E-2</v>
      </c>
      <c r="AE34" s="604">
        <v>33828.856999999989</v>
      </c>
      <c r="AF34" s="605">
        <v>1.23929705412417E-2</v>
      </c>
      <c r="AG34" s="604">
        <v>35266.459000000003</v>
      </c>
      <c r="AH34" s="605">
        <v>4.2496322001065956E-2</v>
      </c>
      <c r="AI34" s="604">
        <v>36191.962</v>
      </c>
      <c r="AJ34" s="605">
        <v>2.6243150751256227E-2</v>
      </c>
      <c r="AK34" s="604">
        <v>36673.527999999998</v>
      </c>
      <c r="AL34" s="605">
        <v>1.3305882670853791E-2</v>
      </c>
      <c r="AM34" s="606">
        <v>102.71564759698647</v>
      </c>
      <c r="AN34" s="606">
        <v>103.93275614374717</v>
      </c>
      <c r="AO34" s="606">
        <v>109.73439143159395</v>
      </c>
      <c r="AP34" s="606">
        <v>118.11444203262815</v>
      </c>
      <c r="AQ34" s="606">
        <v>124.27389137484001</v>
      </c>
      <c r="AR34" s="603">
        <v>36100.802999999993</v>
      </c>
      <c r="AS34" s="605">
        <v>-1.5616850388651068E-2</v>
      </c>
      <c r="AT34" s="603">
        <v>35606.298999999999</v>
      </c>
      <c r="AU34" s="607">
        <v>-1.3697867052984767E-2</v>
      </c>
      <c r="AV34" s="606">
        <v>125.81401404969387</v>
      </c>
      <c r="AW34" s="606">
        <v>131.16064690299629</v>
      </c>
      <c r="AX34" s="606">
        <v>134.6027155323039</v>
      </c>
      <c r="AY34" s="606">
        <v>136.39372347235508</v>
      </c>
      <c r="AZ34" s="606">
        <v>134.26368309893624</v>
      </c>
      <c r="BA34" s="606">
        <v>132.42455701780295</v>
      </c>
    </row>
    <row r="35" spans="1:56" ht="30.75" x14ac:dyDescent="0.45">
      <c r="A35" s="429"/>
      <c r="B35" s="429"/>
      <c r="C35" s="429"/>
      <c r="D35" s="429"/>
      <c r="E35" s="429"/>
      <c r="F35" s="429"/>
      <c r="G35" s="429"/>
      <c r="H35" s="574"/>
      <c r="I35" s="429"/>
      <c r="J35" s="429"/>
      <c r="K35" s="429"/>
      <c r="L35" s="429"/>
      <c r="M35" s="429"/>
      <c r="N35" s="429"/>
      <c r="O35" s="429"/>
      <c r="P35" s="429"/>
      <c r="Q35" s="429"/>
      <c r="R35" s="429"/>
      <c r="S35" s="429"/>
      <c r="T35" s="429"/>
      <c r="U35" s="429"/>
      <c r="V35" s="429"/>
      <c r="W35" s="429"/>
      <c r="X35" s="429"/>
      <c r="Y35" s="429"/>
      <c r="Z35" s="429"/>
      <c r="AA35" s="429"/>
      <c r="AB35" s="429"/>
      <c r="AC35" s="429"/>
      <c r="AD35" s="429"/>
      <c r="AF35" s="686"/>
      <c r="AG35" s="674"/>
      <c r="AH35" s="675"/>
      <c r="AI35" s="574"/>
      <c r="AJ35" s="429"/>
      <c r="AK35" s="574" t="s">
        <v>287</v>
      </c>
      <c r="AL35" s="429"/>
      <c r="AM35" s="429"/>
      <c r="AN35" s="429"/>
      <c r="AO35" s="429"/>
      <c r="AP35" s="429"/>
      <c r="AQ35" s="429"/>
      <c r="AR35" s="429"/>
      <c r="AS35" s="429"/>
      <c r="AT35" s="429"/>
      <c r="AU35" s="429"/>
      <c r="AV35" s="429"/>
      <c r="AW35" s="429"/>
      <c r="AX35" s="429"/>
      <c r="AY35" s="429"/>
      <c r="AZ35" s="429"/>
    </row>
    <row r="36" spans="1:56" x14ac:dyDescent="0.25">
      <c r="A36" s="429"/>
      <c r="B36" s="429"/>
      <c r="C36" s="429"/>
      <c r="D36" s="429"/>
      <c r="E36" s="429"/>
      <c r="F36" s="429"/>
      <c r="G36" s="429"/>
      <c r="H36" s="575"/>
      <c r="I36" s="429"/>
      <c r="J36" s="429"/>
      <c r="K36" s="429"/>
      <c r="L36" s="429"/>
      <c r="M36" s="429"/>
      <c r="N36" s="429"/>
      <c r="O36" s="429"/>
      <c r="P36" s="429"/>
      <c r="Q36" s="429"/>
      <c r="R36" s="429"/>
      <c r="S36" s="429"/>
      <c r="T36" s="429"/>
      <c r="U36" s="429"/>
      <c r="V36" s="429"/>
      <c r="W36" s="429"/>
      <c r="X36" s="429"/>
      <c r="Y36" s="429"/>
      <c r="Z36" s="429"/>
      <c r="AA36" s="429"/>
      <c r="AB36" s="429"/>
      <c r="AC36" s="429"/>
      <c r="AD36" s="429"/>
      <c r="AG36" s="676"/>
      <c r="AH36" s="676"/>
      <c r="AI36" s="429"/>
      <c r="AJ36" s="429"/>
      <c r="AK36" s="429"/>
      <c r="AL36" s="429"/>
      <c r="AM36" s="429"/>
      <c r="AN36" s="429"/>
      <c r="AO36" s="429"/>
      <c r="AP36" s="429"/>
      <c r="AQ36" s="429"/>
      <c r="AR36" s="429"/>
      <c r="AS36" s="429"/>
      <c r="AT36" s="429"/>
      <c r="AU36" s="429"/>
      <c r="AV36" s="429"/>
      <c r="AW36" s="429"/>
      <c r="AX36" s="429"/>
      <c r="AY36" s="429"/>
      <c r="AZ36" s="429"/>
    </row>
    <row r="37" spans="1:56" x14ac:dyDescent="0.25">
      <c r="A37" s="429"/>
      <c r="B37" s="429"/>
      <c r="C37" s="429"/>
      <c r="D37" s="429"/>
      <c r="E37" s="576"/>
      <c r="F37" s="576"/>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G37" s="676"/>
      <c r="AH37" s="676"/>
      <c r="AI37" s="429"/>
      <c r="AJ37" s="429"/>
      <c r="AK37" s="429"/>
      <c r="AL37" s="429"/>
      <c r="AM37" s="608" t="s">
        <v>283</v>
      </c>
      <c r="AN37" s="581"/>
      <c r="AO37" s="581"/>
      <c r="AP37" s="581"/>
      <c r="AQ37" s="581"/>
      <c r="AR37" s="580"/>
      <c r="AS37" s="580"/>
      <c r="AT37" s="580"/>
      <c r="AU37" s="580"/>
      <c r="AV37" s="581"/>
      <c r="AW37" s="581"/>
      <c r="AX37" s="813" t="s">
        <v>283</v>
      </c>
      <c r="AY37" s="813"/>
      <c r="AZ37" s="813"/>
      <c r="BA37" s="813"/>
    </row>
    <row r="38" spans="1:56" x14ac:dyDescent="0.25">
      <c r="A38" s="582"/>
      <c r="B38" s="583">
        <v>2000</v>
      </c>
      <c r="C38" s="808">
        <v>2001</v>
      </c>
      <c r="D38" s="809"/>
      <c r="E38" s="808">
        <v>2002</v>
      </c>
      <c r="F38" s="809"/>
      <c r="G38" s="808">
        <v>2003</v>
      </c>
      <c r="H38" s="809"/>
      <c r="I38" s="808">
        <v>2004</v>
      </c>
      <c r="J38" s="809"/>
      <c r="K38" s="808">
        <v>2005</v>
      </c>
      <c r="L38" s="809"/>
      <c r="M38" s="808">
        <v>2006</v>
      </c>
      <c r="N38" s="809"/>
      <c r="O38" s="808">
        <v>2007</v>
      </c>
      <c r="P38" s="809"/>
      <c r="Q38" s="808">
        <v>2008</v>
      </c>
      <c r="R38" s="809"/>
      <c r="S38" s="817">
        <v>2001</v>
      </c>
      <c r="T38" s="818"/>
      <c r="U38" s="817">
        <v>2002</v>
      </c>
      <c r="V38" s="818"/>
      <c r="W38" s="817">
        <v>2003</v>
      </c>
      <c r="X38" s="818"/>
      <c r="Y38" s="817">
        <v>2004</v>
      </c>
      <c r="Z38" s="818"/>
      <c r="AA38" s="817">
        <v>2005</v>
      </c>
      <c r="AB38" s="818"/>
      <c r="AC38" s="817">
        <v>2006</v>
      </c>
      <c r="AD38" s="818"/>
      <c r="AE38" s="808">
        <v>2007</v>
      </c>
      <c r="AF38" s="809"/>
      <c r="AG38" s="808">
        <v>2008</v>
      </c>
      <c r="AH38" s="809"/>
      <c r="AI38" s="808">
        <f>+AI8</f>
        <v>2009</v>
      </c>
      <c r="AJ38" s="809"/>
      <c r="AK38" s="808">
        <f>+AK8</f>
        <v>2010</v>
      </c>
      <c r="AL38" s="809"/>
      <c r="AM38" s="584" t="s">
        <v>4</v>
      </c>
      <c r="AN38" s="584" t="s">
        <v>5</v>
      </c>
      <c r="AO38" s="584" t="s">
        <v>6</v>
      </c>
      <c r="AP38" s="584" t="s">
        <v>7</v>
      </c>
      <c r="AQ38" s="584" t="s">
        <v>8</v>
      </c>
      <c r="AR38" s="808">
        <f>+AR8</f>
        <v>2011</v>
      </c>
      <c r="AS38" s="809"/>
      <c r="AT38" s="808">
        <v>2012</v>
      </c>
      <c r="AU38" s="809"/>
      <c r="AV38" s="584" t="s">
        <v>9</v>
      </c>
      <c r="AW38" s="584" t="s">
        <v>10</v>
      </c>
      <c r="AX38" s="584" t="s">
        <v>11</v>
      </c>
      <c r="AY38" s="584" t="s">
        <v>12</v>
      </c>
      <c r="AZ38" s="584" t="s">
        <v>13</v>
      </c>
      <c r="BA38" s="584" t="s">
        <v>14</v>
      </c>
    </row>
    <row r="39" spans="1:56" x14ac:dyDescent="0.25">
      <c r="A39" s="585"/>
      <c r="B39" s="582"/>
      <c r="C39" s="586"/>
      <c r="D39" s="587" t="s">
        <v>284</v>
      </c>
      <c r="E39" s="586"/>
      <c r="F39" s="587" t="s">
        <v>284</v>
      </c>
      <c r="G39" s="586"/>
      <c r="H39" s="587" t="s">
        <v>284</v>
      </c>
      <c r="I39" s="586"/>
      <c r="J39" s="587" t="s">
        <v>284</v>
      </c>
      <c r="K39" s="586"/>
      <c r="L39" s="587" t="s">
        <v>284</v>
      </c>
      <c r="M39" s="586"/>
      <c r="N39" s="587" t="s">
        <v>284</v>
      </c>
      <c r="O39" s="586"/>
      <c r="P39" s="587" t="s">
        <v>284</v>
      </c>
      <c r="Q39" s="586"/>
      <c r="R39" s="587" t="s">
        <v>284</v>
      </c>
      <c r="S39" s="689"/>
      <c r="T39" s="690" t="s">
        <v>284</v>
      </c>
      <c r="U39" s="689"/>
      <c r="V39" s="690" t="s">
        <v>284</v>
      </c>
      <c r="W39" s="689"/>
      <c r="X39" s="690" t="s">
        <v>284</v>
      </c>
      <c r="Y39" s="689"/>
      <c r="Z39" s="690" t="s">
        <v>284</v>
      </c>
      <c r="AA39" s="689"/>
      <c r="AB39" s="690" t="s">
        <v>284</v>
      </c>
      <c r="AC39" s="689"/>
      <c r="AD39" s="690" t="s">
        <v>284</v>
      </c>
      <c r="AE39" s="586"/>
      <c r="AF39" s="587" t="s">
        <v>284</v>
      </c>
      <c r="AG39" s="586"/>
      <c r="AH39" s="587" t="s">
        <v>284</v>
      </c>
      <c r="AI39" s="586"/>
      <c r="AJ39" s="587" t="s">
        <v>284</v>
      </c>
      <c r="AK39" s="586"/>
      <c r="AL39" s="587" t="s">
        <v>284</v>
      </c>
      <c r="AM39" s="588"/>
      <c r="AN39" s="588"/>
      <c r="AO39" s="588"/>
      <c r="AP39" s="588"/>
      <c r="AQ39" s="588"/>
      <c r="AR39" s="586"/>
      <c r="AS39" s="587" t="s">
        <v>284</v>
      </c>
      <c r="AT39" s="586"/>
      <c r="AU39" s="587" t="s">
        <v>284</v>
      </c>
      <c r="AV39" s="588"/>
      <c r="AW39" s="588"/>
      <c r="AX39" s="588"/>
      <c r="AY39" s="588"/>
      <c r="AZ39" s="588"/>
      <c r="BA39" s="588"/>
    </row>
    <row r="40" spans="1:56" x14ac:dyDescent="0.25">
      <c r="A40" s="585"/>
      <c r="B40" s="589"/>
      <c r="C40" s="590"/>
      <c r="D40" s="591" t="s">
        <v>17</v>
      </c>
      <c r="E40" s="590"/>
      <c r="F40" s="591" t="s">
        <v>17</v>
      </c>
      <c r="G40" s="590"/>
      <c r="H40" s="591" t="s">
        <v>17</v>
      </c>
      <c r="I40" s="590"/>
      <c r="J40" s="591" t="s">
        <v>17</v>
      </c>
      <c r="K40" s="590"/>
      <c r="L40" s="591" t="s">
        <v>17</v>
      </c>
      <c r="M40" s="590"/>
      <c r="N40" s="591" t="s">
        <v>17</v>
      </c>
      <c r="O40" s="590"/>
      <c r="P40" s="591" t="s">
        <v>17</v>
      </c>
      <c r="Q40" s="590"/>
      <c r="R40" s="591" t="s">
        <v>17</v>
      </c>
      <c r="S40" s="691"/>
      <c r="T40" s="692" t="s">
        <v>17</v>
      </c>
      <c r="U40" s="691"/>
      <c r="V40" s="692" t="s">
        <v>17</v>
      </c>
      <c r="W40" s="691"/>
      <c r="X40" s="692" t="s">
        <v>17</v>
      </c>
      <c r="Y40" s="691"/>
      <c r="Z40" s="692" t="s">
        <v>17</v>
      </c>
      <c r="AA40" s="691"/>
      <c r="AB40" s="692" t="s">
        <v>17</v>
      </c>
      <c r="AC40" s="691"/>
      <c r="AD40" s="692" t="s">
        <v>17</v>
      </c>
      <c r="AE40" s="590"/>
      <c r="AF40" s="591" t="s">
        <v>17</v>
      </c>
      <c r="AG40" s="590"/>
      <c r="AH40" s="591" t="s">
        <v>17</v>
      </c>
      <c r="AI40" s="590"/>
      <c r="AJ40" s="591" t="s">
        <v>17</v>
      </c>
      <c r="AK40" s="590"/>
      <c r="AL40" s="591" t="s">
        <v>17</v>
      </c>
      <c r="AM40" s="588"/>
      <c r="AN40" s="588"/>
      <c r="AO40" s="588"/>
      <c r="AP40" s="588"/>
      <c r="AQ40" s="588"/>
      <c r="AR40" s="590"/>
      <c r="AS40" s="591" t="s">
        <v>17</v>
      </c>
      <c r="AT40" s="590"/>
      <c r="AU40" s="591" t="s">
        <v>17</v>
      </c>
      <c r="AV40" s="588"/>
      <c r="AW40" s="588"/>
      <c r="AX40" s="588"/>
      <c r="AY40" s="588"/>
      <c r="AZ40" s="588"/>
      <c r="BA40" s="588"/>
    </row>
    <row r="41" spans="1:56" x14ac:dyDescent="0.25">
      <c r="A41" s="585"/>
      <c r="B41" s="589"/>
      <c r="C41" s="590"/>
      <c r="D41" s="591" t="s">
        <v>285</v>
      </c>
      <c r="E41" s="590"/>
      <c r="F41" s="591" t="s">
        <v>285</v>
      </c>
      <c r="G41" s="590"/>
      <c r="H41" s="591" t="s">
        <v>285</v>
      </c>
      <c r="I41" s="590"/>
      <c r="J41" s="591" t="s">
        <v>285</v>
      </c>
      <c r="K41" s="590"/>
      <c r="L41" s="591" t="s">
        <v>285</v>
      </c>
      <c r="M41" s="590"/>
      <c r="N41" s="591" t="s">
        <v>285</v>
      </c>
      <c r="O41" s="590"/>
      <c r="P41" s="591" t="s">
        <v>285</v>
      </c>
      <c r="Q41" s="590"/>
      <c r="R41" s="591" t="s">
        <v>285</v>
      </c>
      <c r="S41" s="691"/>
      <c r="T41" s="692" t="s">
        <v>285</v>
      </c>
      <c r="U41" s="691"/>
      <c r="V41" s="692" t="s">
        <v>285</v>
      </c>
      <c r="W41" s="691"/>
      <c r="X41" s="692" t="s">
        <v>285</v>
      </c>
      <c r="Y41" s="691"/>
      <c r="Z41" s="692" t="s">
        <v>285</v>
      </c>
      <c r="AA41" s="691"/>
      <c r="AB41" s="692" t="s">
        <v>285</v>
      </c>
      <c r="AC41" s="691"/>
      <c r="AD41" s="692" t="s">
        <v>285</v>
      </c>
      <c r="AE41" s="590"/>
      <c r="AF41" s="591" t="s">
        <v>285</v>
      </c>
      <c r="AG41" s="590"/>
      <c r="AH41" s="591" t="s">
        <v>285</v>
      </c>
      <c r="AI41" s="590"/>
      <c r="AJ41" s="591" t="s">
        <v>285</v>
      </c>
      <c r="AK41" s="590"/>
      <c r="AL41" s="591" t="s">
        <v>285</v>
      </c>
      <c r="AM41" s="588"/>
      <c r="AN41" s="588"/>
      <c r="AO41" s="588"/>
      <c r="AP41" s="588"/>
      <c r="AQ41" s="588"/>
      <c r="AR41" s="590"/>
      <c r="AS41" s="591" t="s">
        <v>285</v>
      </c>
      <c r="AT41" s="590"/>
      <c r="AU41" s="591" t="s">
        <v>285</v>
      </c>
      <c r="AV41" s="588"/>
      <c r="AW41" s="588"/>
      <c r="AX41" s="588"/>
      <c r="AY41" s="588"/>
      <c r="AZ41" s="588"/>
      <c r="BA41" s="588"/>
    </row>
    <row r="42" spans="1:56" x14ac:dyDescent="0.25">
      <c r="A42" s="592" t="s">
        <v>54</v>
      </c>
      <c r="B42" s="593">
        <v>1468.2301538525103</v>
      </c>
      <c r="C42" s="594">
        <v>1476.0009999999995</v>
      </c>
      <c r="D42" s="595">
        <v>5.2926621395829546E-3</v>
      </c>
      <c r="E42" s="594">
        <v>1536.7439999999995</v>
      </c>
      <c r="F42" s="595">
        <v>4.1153766155984962E-2</v>
      </c>
      <c r="G42" s="594">
        <v>1668.7830000000001</v>
      </c>
      <c r="H42" s="595">
        <v>8.5921272508629104E-2</v>
      </c>
      <c r="I42" s="594">
        <v>2197.9459999999995</v>
      </c>
      <c r="J42" s="595">
        <v>0.3170951525752595</v>
      </c>
      <c r="K42" s="594">
        <v>2200.0130000000004</v>
      </c>
      <c r="L42" s="595">
        <v>9.4042346809290007E-4</v>
      </c>
      <c r="M42" s="594">
        <v>2230.0349999999999</v>
      </c>
      <c r="N42" s="595">
        <v>1.3646282999236583E-2</v>
      </c>
      <c r="O42" s="594">
        <f>+[14]S2007!J12-[14]S2007!C12-[14]S2007!I12</f>
        <v>2390.8700000000008</v>
      </c>
      <c r="P42" s="595">
        <f t="shared" ref="P42:P62" si="2">(+O42-M42)/M42</f>
        <v>7.2122186423083476E-2</v>
      </c>
      <c r="Q42" s="594">
        <f>+[15]S2008!J12-[15]S2008!C12-[15]S2008!I12</f>
        <v>2551.9039999999991</v>
      </c>
      <c r="R42" s="595">
        <f t="shared" ref="R42:R62" si="3">(+Q42-O42)/O42</f>
        <v>6.735372479473925E-2</v>
      </c>
      <c r="S42" s="680">
        <v>1476.0009999999995</v>
      </c>
      <c r="T42" s="681">
        <v>5.2926621395829546E-3</v>
      </c>
      <c r="U42" s="680">
        <v>1536.7439999999995</v>
      </c>
      <c r="V42" s="681">
        <v>4.1153766155984962E-2</v>
      </c>
      <c r="W42" s="680">
        <v>1668.7830000000001</v>
      </c>
      <c r="X42" s="681">
        <v>8.5921272508629104E-2</v>
      </c>
      <c r="Y42" s="680">
        <v>2197.9459999999995</v>
      </c>
      <c r="Z42" s="681">
        <v>0.3170951525752595</v>
      </c>
      <c r="AA42" s="680">
        <v>2200.0130000000004</v>
      </c>
      <c r="AB42" s="681">
        <v>9.4042346809290007E-4</v>
      </c>
      <c r="AC42" s="680">
        <v>2230.0349999999999</v>
      </c>
      <c r="AD42" s="681">
        <v>1.3646282999236583E-2</v>
      </c>
      <c r="AE42" s="594">
        <v>2390.87</v>
      </c>
      <c r="AF42" s="595">
        <v>7.2122186423083476E-2</v>
      </c>
      <c r="AG42" s="594">
        <v>2551.9039999999991</v>
      </c>
      <c r="AH42" s="595">
        <v>6.735372479473925E-2</v>
      </c>
      <c r="AI42" s="594">
        <v>2640.8189999999991</v>
      </c>
      <c r="AJ42" s="595">
        <v>3.4842611634293454E-2</v>
      </c>
      <c r="AK42" s="594">
        <v>2679.409000000001</v>
      </c>
      <c r="AL42" s="595">
        <v>1.4612890925126628E-2</v>
      </c>
      <c r="AM42" s="596">
        <v>104.11537661559849</v>
      </c>
      <c r="AN42" s="596">
        <v>113.06110226212589</v>
      </c>
      <c r="AO42" s="596">
        <v>148.9122297342617</v>
      </c>
      <c r="AP42" s="596">
        <v>149.05227028978985</v>
      </c>
      <c r="AQ42" s="596">
        <v>151.08627975184302</v>
      </c>
      <c r="AR42" s="594">
        <v>2724.5159999999987</v>
      </c>
      <c r="AS42" s="595">
        <v>1.6834682573656234E-2</v>
      </c>
      <c r="AT42" s="594">
        <v>2745.5519999999988</v>
      </c>
      <c r="AU42" s="595">
        <v>7.7210043912386891E-3</v>
      </c>
      <c r="AV42" s="596">
        <v>161.98295258607558</v>
      </c>
      <c r="AW42" s="596">
        <v>172.89310779599742</v>
      </c>
      <c r="AX42" s="596">
        <v>178.91715520517937</v>
      </c>
      <c r="AY42" s="596">
        <v>181.53165207882665</v>
      </c>
      <c r="AZ42" s="596">
        <v>184.58767981864509</v>
      </c>
      <c r="BA42" s="596">
        <v>186.01288210509341</v>
      </c>
    </row>
    <row r="43" spans="1:56" x14ac:dyDescent="0.25">
      <c r="A43" s="592" t="s">
        <v>55</v>
      </c>
      <c r="B43" s="593">
        <v>50.457839041042831</v>
      </c>
      <c r="C43" s="594">
        <v>50.320999999999984</v>
      </c>
      <c r="D43" s="595">
        <v>-2.7119481064486624E-3</v>
      </c>
      <c r="E43" s="594">
        <v>59.308999999999976</v>
      </c>
      <c r="F43" s="595">
        <v>0.17861330259732508</v>
      </c>
      <c r="G43" s="594">
        <v>61.128999999999991</v>
      </c>
      <c r="H43" s="595">
        <v>3.0686742315669042E-2</v>
      </c>
      <c r="I43" s="594">
        <v>63.095999999999954</v>
      </c>
      <c r="J43" s="595">
        <v>3.2177853392006468E-2</v>
      </c>
      <c r="K43" s="594">
        <v>69.935000000000002</v>
      </c>
      <c r="L43" s="595">
        <v>0.10839038924813069</v>
      </c>
      <c r="M43" s="594">
        <v>77.755999999999972</v>
      </c>
      <c r="N43" s="595">
        <v>0.11183241581468463</v>
      </c>
      <c r="O43" s="594">
        <f>+[14]S2007!J13-[14]S2007!C13-[14]S2007!I13</f>
        <v>84.547999999999973</v>
      </c>
      <c r="P43" s="595">
        <f t="shared" si="2"/>
        <v>8.7350172333967843E-2</v>
      </c>
      <c r="Q43" s="594">
        <f>+[15]S2008!J13-[15]S2008!C13-[15]S2008!I13</f>
        <v>99.450999999999993</v>
      </c>
      <c r="R43" s="595">
        <f t="shared" si="3"/>
        <v>0.17626673605525883</v>
      </c>
      <c r="S43" s="680">
        <v>50.320999999999984</v>
      </c>
      <c r="T43" s="681">
        <v>-2.7119481064486624E-3</v>
      </c>
      <c r="U43" s="680">
        <v>59.308999999999976</v>
      </c>
      <c r="V43" s="681">
        <v>0.17861330259732508</v>
      </c>
      <c r="W43" s="680">
        <v>61.128999999999991</v>
      </c>
      <c r="X43" s="681">
        <v>3.0686742315669042E-2</v>
      </c>
      <c r="Y43" s="680">
        <v>63.095999999999954</v>
      </c>
      <c r="Z43" s="681">
        <v>3.2177853392006468E-2</v>
      </c>
      <c r="AA43" s="680">
        <v>69.935000000000002</v>
      </c>
      <c r="AB43" s="681">
        <v>0.10839038924813069</v>
      </c>
      <c r="AC43" s="680">
        <v>77.755999999999972</v>
      </c>
      <c r="AD43" s="681">
        <v>0.11183241581468463</v>
      </c>
      <c r="AE43" s="594">
        <v>84.547999999999973</v>
      </c>
      <c r="AF43" s="595">
        <v>8.7350172333967843E-2</v>
      </c>
      <c r="AG43" s="594">
        <v>99.450999999999993</v>
      </c>
      <c r="AH43" s="595">
        <v>0.17626673605525883</v>
      </c>
      <c r="AI43" s="594">
        <v>101.83300000000001</v>
      </c>
      <c r="AJ43" s="595">
        <v>2.3951493700415473E-2</v>
      </c>
      <c r="AK43" s="594">
        <v>109.92200000000003</v>
      </c>
      <c r="AL43" s="595">
        <v>7.9433975233961604E-2</v>
      </c>
      <c r="AM43" s="596">
        <v>117.86133025973251</v>
      </c>
      <c r="AN43" s="596">
        <v>121.47811053039489</v>
      </c>
      <c r="AO43" s="596">
        <v>125.38701536137989</v>
      </c>
      <c r="AP43" s="596">
        <v>138.97776276306121</v>
      </c>
      <c r="AQ43" s="596">
        <v>154.51998171737446</v>
      </c>
      <c r="AR43" s="594">
        <v>111.63700000000001</v>
      </c>
      <c r="AS43" s="595">
        <v>1.5601972307636222E-2</v>
      </c>
      <c r="AT43" s="594">
        <v>110.03199999999998</v>
      </c>
      <c r="AU43" s="595">
        <v>-1.4376953877299033E-2</v>
      </c>
      <c r="AV43" s="596">
        <v>168.01732874942866</v>
      </c>
      <c r="AW43" s="596">
        <v>197.63319488881388</v>
      </c>
      <c r="AX43" s="596">
        <v>202.3668051111863</v>
      </c>
      <c r="AY43" s="596">
        <v>218.44160489656417</v>
      </c>
      <c r="AZ43" s="596">
        <v>221.84972476699596</v>
      </c>
      <c r="BA43" s="596">
        <v>218.66020150632943</v>
      </c>
    </row>
    <row r="44" spans="1:56" x14ac:dyDescent="0.25">
      <c r="A44" s="592" t="s">
        <v>56</v>
      </c>
      <c r="B44" s="593">
        <v>2842.5741244764417</v>
      </c>
      <c r="C44" s="594">
        <v>2674.7570000000001</v>
      </c>
      <c r="D44" s="595">
        <v>-5.9037026697536341E-2</v>
      </c>
      <c r="E44" s="594">
        <v>2854.9730000000004</v>
      </c>
      <c r="F44" s="595">
        <v>6.7376587854522982E-2</v>
      </c>
      <c r="G44" s="594">
        <v>2974.2930000000019</v>
      </c>
      <c r="H44" s="595">
        <v>4.1793740256037978E-2</v>
      </c>
      <c r="I44" s="594">
        <v>3008.9860000000003</v>
      </c>
      <c r="J44" s="595">
        <v>1.166428458796708E-2</v>
      </c>
      <c r="K44" s="594">
        <v>3903.2710000000006</v>
      </c>
      <c r="L44" s="595">
        <v>0.29720477263769263</v>
      </c>
      <c r="M44" s="594">
        <v>4038.5370000000034</v>
      </c>
      <c r="N44" s="595">
        <v>3.4654524371995378E-2</v>
      </c>
      <c r="O44" s="594">
        <f>+[14]S2007!J14-[14]S2007!C14-[14]S2007!I14</f>
        <v>4685.5089999999991</v>
      </c>
      <c r="P44" s="595">
        <f t="shared" si="2"/>
        <v>0.16019959703229042</v>
      </c>
      <c r="Q44" s="594">
        <f>+[15]S2008!J14-[15]S2008!C14-[15]S2008!I14</f>
        <v>4708.3260000000009</v>
      </c>
      <c r="R44" s="595">
        <f t="shared" si="3"/>
        <v>4.8696950534086753E-3</v>
      </c>
      <c r="S44" s="680">
        <v>2674.7570000000001</v>
      </c>
      <c r="T44" s="681">
        <v>-5.9037026697536341E-2</v>
      </c>
      <c r="U44" s="680">
        <v>2854.9730000000004</v>
      </c>
      <c r="V44" s="681">
        <v>6.7376587854522982E-2</v>
      </c>
      <c r="W44" s="680">
        <v>2974.2930000000019</v>
      </c>
      <c r="X44" s="681">
        <v>4.1793740256037978E-2</v>
      </c>
      <c r="Y44" s="680">
        <v>3008.9860000000003</v>
      </c>
      <c r="Z44" s="681">
        <v>1.166428458796708E-2</v>
      </c>
      <c r="AA44" s="680">
        <v>3903.2710000000006</v>
      </c>
      <c r="AB44" s="681">
        <v>0.29720477263769263</v>
      </c>
      <c r="AC44" s="680">
        <v>4038.5370000000034</v>
      </c>
      <c r="AD44" s="681">
        <v>3.4654524371995378E-2</v>
      </c>
      <c r="AE44" s="594">
        <v>4685.5089999999991</v>
      </c>
      <c r="AF44" s="595">
        <v>0.16019959703229042</v>
      </c>
      <c r="AG44" s="594">
        <v>4708.3260000000009</v>
      </c>
      <c r="AH44" s="595">
        <v>4.8696950534086753E-3</v>
      </c>
      <c r="AI44" s="594">
        <v>4818.2360000000008</v>
      </c>
      <c r="AJ44" s="595">
        <v>2.3343753172571279E-2</v>
      </c>
      <c r="AK44" s="594">
        <v>4997.0650000000014</v>
      </c>
      <c r="AL44" s="595">
        <v>3.7115035461110786E-2</v>
      </c>
      <c r="AM44" s="596">
        <v>106.7376587854523</v>
      </c>
      <c r="AN44" s="596">
        <v>111.1986247722691</v>
      </c>
      <c r="AO44" s="596">
        <v>112.49567717740342</v>
      </c>
      <c r="AP44" s="596">
        <v>145.92992933563687</v>
      </c>
      <c r="AQ44" s="596">
        <v>150.98706162840224</v>
      </c>
      <c r="AR44" s="594">
        <v>5460.1349999999984</v>
      </c>
      <c r="AS44" s="595">
        <v>9.2668396348656035E-2</v>
      </c>
      <c r="AT44" s="594">
        <v>5584.2099999999991</v>
      </c>
      <c r="AU44" s="595">
        <v>2.2723797122232464E-2</v>
      </c>
      <c r="AV44" s="596">
        <v>175.17512805836191</v>
      </c>
      <c r="AW44" s="596">
        <v>176.02817751294793</v>
      </c>
      <c r="AX44" s="596">
        <v>180.13733584022776</v>
      </c>
      <c r="AY44" s="596">
        <v>186.82313944780782</v>
      </c>
      <c r="AZ44" s="596">
        <v>204.13574018125752</v>
      </c>
      <c r="BA44" s="596">
        <v>208.77447932653317</v>
      </c>
    </row>
    <row r="45" spans="1:56" x14ac:dyDescent="0.25">
      <c r="A45" s="592" t="s">
        <v>57</v>
      </c>
      <c r="B45" s="593">
        <v>215.81804190531278</v>
      </c>
      <c r="C45" s="594">
        <v>227.31200000000007</v>
      </c>
      <c r="D45" s="595">
        <v>5.3257633111740046E-2</v>
      </c>
      <c r="E45" s="594">
        <v>262.83499999999998</v>
      </c>
      <c r="F45" s="595">
        <v>0.15627419581896229</v>
      </c>
      <c r="G45" s="594">
        <v>288.90100000000007</v>
      </c>
      <c r="H45" s="595">
        <v>9.9172484638651734E-2</v>
      </c>
      <c r="I45" s="594">
        <v>287.15399999999988</v>
      </c>
      <c r="J45" s="595">
        <v>-6.0470541811907339E-3</v>
      </c>
      <c r="K45" s="594">
        <v>301.93</v>
      </c>
      <c r="L45" s="595">
        <v>5.1456709640123673E-2</v>
      </c>
      <c r="M45" s="594">
        <v>321.87700000000007</v>
      </c>
      <c r="N45" s="595">
        <v>6.6064981949458881E-2</v>
      </c>
      <c r="O45" s="594">
        <f>+[14]S2007!J15-[14]S2007!C15-[14]S2007!I15</f>
        <v>297.17700000000002</v>
      </c>
      <c r="P45" s="595">
        <f t="shared" si="2"/>
        <v>-7.6737387262836548E-2</v>
      </c>
      <c r="Q45" s="594">
        <f>+[15]S2008!J15-[15]S2008!C15-[15]S2008!I15</f>
        <v>304.62099999999998</v>
      </c>
      <c r="R45" s="595">
        <f t="shared" si="3"/>
        <v>2.5049044845327731E-2</v>
      </c>
      <c r="S45" s="680">
        <v>227.31200000000007</v>
      </c>
      <c r="T45" s="681">
        <v>5.3257633111740046E-2</v>
      </c>
      <c r="U45" s="680">
        <v>262.83499999999998</v>
      </c>
      <c r="V45" s="681">
        <v>0.15627419581896229</v>
      </c>
      <c r="W45" s="680">
        <v>288.90100000000007</v>
      </c>
      <c r="X45" s="681">
        <v>9.9172484638651734E-2</v>
      </c>
      <c r="Y45" s="680">
        <v>287.15399999999988</v>
      </c>
      <c r="Z45" s="681">
        <v>-6.0470541811907339E-3</v>
      </c>
      <c r="AA45" s="680">
        <v>301.93</v>
      </c>
      <c r="AB45" s="681">
        <v>5.1456709640123673E-2</v>
      </c>
      <c r="AC45" s="680">
        <v>321.87700000000007</v>
      </c>
      <c r="AD45" s="681">
        <v>6.6064981949458881E-2</v>
      </c>
      <c r="AE45" s="594">
        <v>297.17700000000002</v>
      </c>
      <c r="AF45" s="595">
        <v>-7.6737387262836548E-2</v>
      </c>
      <c r="AG45" s="594">
        <v>304.62099999999998</v>
      </c>
      <c r="AH45" s="595">
        <v>2.5049044845327731E-2</v>
      </c>
      <c r="AI45" s="594">
        <v>305.38799999999986</v>
      </c>
      <c r="AJ45" s="595">
        <v>2.517882877411217E-3</v>
      </c>
      <c r="AK45" s="594">
        <v>309.19499999999994</v>
      </c>
      <c r="AL45" s="595">
        <v>1.2466108687964409E-2</v>
      </c>
      <c r="AM45" s="596">
        <v>115.62741958189621</v>
      </c>
      <c r="AN45" s="596">
        <v>127.09447807418877</v>
      </c>
      <c r="AO45" s="596">
        <v>126.325930879144</v>
      </c>
      <c r="AP45" s="596">
        <v>132.82624762441046</v>
      </c>
      <c r="AQ45" s="596">
        <v>141.60141127613147</v>
      </c>
      <c r="AR45" s="594">
        <v>318.74900000000014</v>
      </c>
      <c r="AS45" s="595">
        <v>3.0899594107279233E-2</v>
      </c>
      <c r="AT45" s="594">
        <v>318.02100000000002</v>
      </c>
      <c r="AU45" s="595">
        <v>-2.2839287338944497E-3</v>
      </c>
      <c r="AV45" s="596">
        <v>130.73528894207078</v>
      </c>
      <c r="AW45" s="596">
        <v>134.01008305764759</v>
      </c>
      <c r="AX45" s="596">
        <v>134.34750475117889</v>
      </c>
      <c r="AY45" s="596">
        <v>136.02229534736392</v>
      </c>
      <c r="AZ45" s="596">
        <v>140.22532906313791</v>
      </c>
      <c r="BA45" s="596">
        <v>139.90506440487081</v>
      </c>
    </row>
    <row r="46" spans="1:56" x14ac:dyDescent="0.25">
      <c r="A46" s="592" t="s">
        <v>58</v>
      </c>
      <c r="B46" s="593">
        <v>148.19575782303087</v>
      </c>
      <c r="C46" s="594">
        <v>198.65799999999996</v>
      </c>
      <c r="D46" s="595">
        <v>0.34051070636737774</v>
      </c>
      <c r="E46" s="594">
        <v>219.995</v>
      </c>
      <c r="F46" s="595">
        <v>0.10740569219462591</v>
      </c>
      <c r="G46" s="594">
        <v>221.82499999999999</v>
      </c>
      <c r="H46" s="595">
        <v>8.3183708720654618E-3</v>
      </c>
      <c r="I46" s="594">
        <v>231.72699999999992</v>
      </c>
      <c r="J46" s="595">
        <v>4.463879184041443E-2</v>
      </c>
      <c r="K46" s="594">
        <v>249.30300000000003</v>
      </c>
      <c r="L46" s="595">
        <v>7.5847872712286935E-2</v>
      </c>
      <c r="M46" s="594">
        <v>254.67199999999991</v>
      </c>
      <c r="N46" s="595">
        <v>2.153604248645177E-2</v>
      </c>
      <c r="O46" s="594">
        <f>+[14]S2007!J16-[14]S2007!C16-[14]S2007!I16</f>
        <v>273.02499999999998</v>
      </c>
      <c r="P46" s="595">
        <f t="shared" si="2"/>
        <v>7.2065244706917414E-2</v>
      </c>
      <c r="Q46" s="594">
        <f>+[15]S2008!J16-[15]S2008!C16-[15]S2008!I16</f>
        <v>280.97200000000004</v>
      </c>
      <c r="R46" s="595">
        <f t="shared" si="3"/>
        <v>2.9107224613130887E-2</v>
      </c>
      <c r="S46" s="680">
        <v>198.65799999999996</v>
      </c>
      <c r="T46" s="681">
        <v>0.34051070636737774</v>
      </c>
      <c r="U46" s="680">
        <v>219.995</v>
      </c>
      <c r="V46" s="681">
        <v>0.10740569219462591</v>
      </c>
      <c r="W46" s="680">
        <v>221.82499999999999</v>
      </c>
      <c r="X46" s="681">
        <v>8.3183708720654618E-3</v>
      </c>
      <c r="Y46" s="680">
        <v>231.72699999999992</v>
      </c>
      <c r="Z46" s="681">
        <v>4.463879184041443E-2</v>
      </c>
      <c r="AA46" s="680">
        <v>249.30300000000003</v>
      </c>
      <c r="AB46" s="681">
        <v>7.5847872712286935E-2</v>
      </c>
      <c r="AC46" s="680">
        <v>254.67199999999991</v>
      </c>
      <c r="AD46" s="681">
        <v>2.153604248645177E-2</v>
      </c>
      <c r="AE46" s="594">
        <v>273.02499999999998</v>
      </c>
      <c r="AF46" s="595">
        <v>7.2065244706917414E-2</v>
      </c>
      <c r="AG46" s="594">
        <v>280.97200000000004</v>
      </c>
      <c r="AH46" s="595">
        <v>2.9107224613130887E-2</v>
      </c>
      <c r="AI46" s="594">
        <v>301.46199999999999</v>
      </c>
      <c r="AJ46" s="595">
        <v>7.2925416055692208E-2</v>
      </c>
      <c r="AK46" s="594">
        <v>312.84600000000012</v>
      </c>
      <c r="AL46" s="595">
        <v>3.7762636750237603E-2</v>
      </c>
      <c r="AM46" s="596">
        <v>110.74056921946261</v>
      </c>
      <c r="AN46" s="596">
        <v>111.66175034481373</v>
      </c>
      <c r="AO46" s="596">
        <v>116.64619597499218</v>
      </c>
      <c r="AP46" s="596">
        <v>125.49356179967586</v>
      </c>
      <c r="AQ46" s="596">
        <v>128.19619647836984</v>
      </c>
      <c r="AR46" s="594">
        <v>340.84900000000027</v>
      </c>
      <c r="AS46" s="595">
        <v>8.9510493981064629E-2</v>
      </c>
      <c r="AT46" s="594">
        <v>332.80899999999997</v>
      </c>
      <c r="AU46" s="595">
        <v>-2.3588157805950138E-2</v>
      </c>
      <c r="AV46" s="596">
        <v>137.43468674807963</v>
      </c>
      <c r="AW46" s="596">
        <v>141.43502904489128</v>
      </c>
      <c r="AX46" s="596">
        <v>151.74923738283888</v>
      </c>
      <c r="AY46" s="596">
        <v>157.47968871125261</v>
      </c>
      <c r="AZ46" s="596">
        <v>171.5757734397811</v>
      </c>
      <c r="BA46" s="596">
        <v>167.52861702020562</v>
      </c>
    </row>
    <row r="47" spans="1:56" x14ac:dyDescent="0.25">
      <c r="A47" s="592" t="s">
        <v>59</v>
      </c>
      <c r="B47" s="593">
        <v>1607.2732693271082</v>
      </c>
      <c r="C47" s="594">
        <v>1726.9029999999998</v>
      </c>
      <c r="D47" s="595">
        <v>7.4430237194808249E-2</v>
      </c>
      <c r="E47" s="594">
        <v>1853.8389999999999</v>
      </c>
      <c r="F47" s="595">
        <v>7.3504997095957425E-2</v>
      </c>
      <c r="G47" s="594">
        <v>1983.7810000000002</v>
      </c>
      <c r="H47" s="595">
        <v>7.0093465505904368E-2</v>
      </c>
      <c r="I47" s="594">
        <v>2130.84</v>
      </c>
      <c r="J47" s="595">
        <v>7.4130662608422757E-2</v>
      </c>
      <c r="K47" s="594">
        <v>2380.116</v>
      </c>
      <c r="L47" s="595">
        <v>0.1169848510446586</v>
      </c>
      <c r="M47" s="594">
        <v>2442.8150000000001</v>
      </c>
      <c r="N47" s="595">
        <v>2.6342833710625707E-2</v>
      </c>
      <c r="O47" s="594">
        <f>+[14]S2007!J17-[14]S2007!C17-[14]S2007!I17</f>
        <v>2801.8309999999992</v>
      </c>
      <c r="P47" s="595">
        <f t="shared" si="2"/>
        <v>0.1469681494505311</v>
      </c>
      <c r="Q47" s="594">
        <f>+[15]S2008!J17-[15]S2008!C17-[15]S2008!I17</f>
        <v>2782.8390000000004</v>
      </c>
      <c r="R47" s="595">
        <f t="shared" si="3"/>
        <v>-6.7784245373824579E-3</v>
      </c>
      <c r="S47" s="680">
        <v>1726.9029999999998</v>
      </c>
      <c r="T47" s="681">
        <v>7.4430237194808249E-2</v>
      </c>
      <c r="U47" s="680">
        <v>1853.8389999999999</v>
      </c>
      <c r="V47" s="681">
        <v>7.3504997095957425E-2</v>
      </c>
      <c r="W47" s="680">
        <v>1983.7810000000002</v>
      </c>
      <c r="X47" s="681">
        <v>7.0093465505904368E-2</v>
      </c>
      <c r="Y47" s="680">
        <v>2130.84</v>
      </c>
      <c r="Z47" s="681">
        <v>7.4130662608422757E-2</v>
      </c>
      <c r="AA47" s="680">
        <v>2380.116</v>
      </c>
      <c r="AB47" s="681">
        <v>0.1169848510446586</v>
      </c>
      <c r="AC47" s="680">
        <v>2442.8150000000001</v>
      </c>
      <c r="AD47" s="681">
        <v>2.6342833710625707E-2</v>
      </c>
      <c r="AE47" s="594">
        <v>2801.8309999999992</v>
      </c>
      <c r="AF47" s="595">
        <v>0.1469681494505311</v>
      </c>
      <c r="AG47" s="594">
        <v>2782.8390000000004</v>
      </c>
      <c r="AH47" s="595">
        <v>-6.7784245373824579E-3</v>
      </c>
      <c r="AI47" s="594">
        <v>2858.6</v>
      </c>
      <c r="AJ47" s="595">
        <v>2.7224356134149155E-2</v>
      </c>
      <c r="AK47" s="594">
        <v>2946.4939999999997</v>
      </c>
      <c r="AL47" s="595">
        <v>3.0747218918351565E-2</v>
      </c>
      <c r="AM47" s="596">
        <v>107.35049970959574</v>
      </c>
      <c r="AN47" s="596">
        <v>114.87506825803189</v>
      </c>
      <c r="AO47" s="596">
        <v>123.3908331851876</v>
      </c>
      <c r="AP47" s="596">
        <v>137.82569142563307</v>
      </c>
      <c r="AQ47" s="596">
        <v>141.45641069591056</v>
      </c>
      <c r="AR47" s="594">
        <v>3045.8030000000008</v>
      </c>
      <c r="AS47" s="595">
        <v>3.3704124291446418E-2</v>
      </c>
      <c r="AT47" s="594">
        <v>3104.9869999999983</v>
      </c>
      <c r="AU47" s="595">
        <v>1.9431328946749822E-2</v>
      </c>
      <c r="AV47" s="596">
        <v>162.24599760380283</v>
      </c>
      <c r="AW47" s="596">
        <v>161.14622535255313</v>
      </c>
      <c r="AX47" s="596">
        <v>165.53332758122491</v>
      </c>
      <c r="AY47" s="596">
        <v>170.62301704264803</v>
      </c>
      <c r="AZ47" s="596">
        <v>176.37371641603502</v>
      </c>
      <c r="BA47" s="596">
        <v>179.80089211727574</v>
      </c>
    </row>
    <row r="48" spans="1:56" x14ac:dyDescent="0.25">
      <c r="A48" s="592" t="s">
        <v>60</v>
      </c>
      <c r="B48" s="593">
        <v>355.8834884597706</v>
      </c>
      <c r="C48" s="594">
        <v>460.34300000000002</v>
      </c>
      <c r="D48" s="595">
        <v>0.29352165786707357</v>
      </c>
      <c r="E48" s="594">
        <v>480.46800000000002</v>
      </c>
      <c r="F48" s="595">
        <v>4.3717402024142864E-2</v>
      </c>
      <c r="G48" s="594">
        <v>532.17699999999979</v>
      </c>
      <c r="H48" s="595">
        <v>0.10762215173539086</v>
      </c>
      <c r="I48" s="594">
        <v>624.15499999999997</v>
      </c>
      <c r="J48" s="595">
        <v>0.17283347457706802</v>
      </c>
      <c r="K48" s="594">
        <v>681.0379999999999</v>
      </c>
      <c r="L48" s="595">
        <v>9.1136015893487674E-2</v>
      </c>
      <c r="M48" s="594">
        <v>677.60799999999995</v>
      </c>
      <c r="N48" s="595">
        <v>-5.0364296852744642E-3</v>
      </c>
      <c r="O48" s="594">
        <f>+[14]S2007!J18-[14]S2007!C18-[14]S2007!I18</f>
        <v>782.19299999999998</v>
      </c>
      <c r="P48" s="595">
        <f t="shared" si="2"/>
        <v>0.1543443997119279</v>
      </c>
      <c r="Q48" s="594">
        <f>+[15]S2008!J18-[15]S2008!C18-[15]S2008!I18</f>
        <v>870.49700000000007</v>
      </c>
      <c r="R48" s="595">
        <f t="shared" si="3"/>
        <v>0.11289285380973761</v>
      </c>
      <c r="S48" s="680">
        <v>460.34300000000002</v>
      </c>
      <c r="T48" s="681">
        <v>0.29352165786707357</v>
      </c>
      <c r="U48" s="680">
        <v>480.46800000000002</v>
      </c>
      <c r="V48" s="681">
        <v>4.3717402024142864E-2</v>
      </c>
      <c r="W48" s="680">
        <v>532.17699999999979</v>
      </c>
      <c r="X48" s="681">
        <v>0.10762215173539086</v>
      </c>
      <c r="Y48" s="680">
        <v>624.15499999999997</v>
      </c>
      <c r="Z48" s="681">
        <v>0.17283347457706802</v>
      </c>
      <c r="AA48" s="680">
        <v>681.0379999999999</v>
      </c>
      <c r="AB48" s="681">
        <v>9.1136015893487674E-2</v>
      </c>
      <c r="AC48" s="680">
        <v>677.60799999999995</v>
      </c>
      <c r="AD48" s="681">
        <v>-5.0364296852744642E-3</v>
      </c>
      <c r="AE48" s="594">
        <v>782.19299999999998</v>
      </c>
      <c r="AF48" s="595">
        <v>0.1543443997119279</v>
      </c>
      <c r="AG48" s="594">
        <v>870.49700000000007</v>
      </c>
      <c r="AH48" s="595">
        <v>0.11289285380973761</v>
      </c>
      <c r="AI48" s="594">
        <v>901.06499999999971</v>
      </c>
      <c r="AJ48" s="595">
        <v>3.5115571908920583E-2</v>
      </c>
      <c r="AK48" s="594">
        <v>897.85500000000013</v>
      </c>
      <c r="AL48" s="595">
        <v>-3.5624510995317569E-3</v>
      </c>
      <c r="AM48" s="596">
        <v>104.37174020241429</v>
      </c>
      <c r="AN48" s="596">
        <v>115.60445146336531</v>
      </c>
      <c r="AO48" s="596">
        <v>135.58477048635473</v>
      </c>
      <c r="AP48" s="596">
        <v>147.94142628431405</v>
      </c>
      <c r="AQ48" s="596">
        <v>147.1963296932939</v>
      </c>
      <c r="AR48" s="594">
        <v>959.05300000000011</v>
      </c>
      <c r="AS48" s="595">
        <v>6.8160226317166991E-2</v>
      </c>
      <c r="AT48" s="594">
        <v>991.21300000000031</v>
      </c>
      <c r="AU48" s="595">
        <v>3.3533078985207486E-2</v>
      </c>
      <c r="AV48" s="596">
        <v>169.91525883960438</v>
      </c>
      <c r="AW48" s="596">
        <v>189.09747731582758</v>
      </c>
      <c r="AX48" s="596">
        <v>195.73774337830696</v>
      </c>
      <c r="AY48" s="596">
        <v>195.04043723918906</v>
      </c>
      <c r="AZ48" s="596">
        <v>208.3344375824114</v>
      </c>
      <c r="BA48" s="596">
        <v>215.32053273320116</v>
      </c>
    </row>
    <row r="49" spans="1:53" x14ac:dyDescent="0.25">
      <c r="A49" s="592" t="s">
        <v>61</v>
      </c>
      <c r="B49" s="593">
        <v>518.65390673821321</v>
      </c>
      <c r="C49" s="594">
        <v>579.63600000000031</v>
      </c>
      <c r="D49" s="595">
        <v>0.11757762251382668</v>
      </c>
      <c r="E49" s="594">
        <v>609.09699999999998</v>
      </c>
      <c r="F49" s="595">
        <v>5.0826725738221327E-2</v>
      </c>
      <c r="G49" s="594">
        <v>655.32000000000005</v>
      </c>
      <c r="H49" s="595">
        <v>7.5887748585200837E-2</v>
      </c>
      <c r="I49" s="594">
        <v>900.54900000000032</v>
      </c>
      <c r="J49" s="595">
        <v>0.37421259842519722</v>
      </c>
      <c r="K49" s="594">
        <v>856.84199999999998</v>
      </c>
      <c r="L49" s="595">
        <v>-4.8533727759400451E-2</v>
      </c>
      <c r="M49" s="594">
        <v>909.49799999999948</v>
      </c>
      <c r="N49" s="595">
        <v>6.1453570203140712E-2</v>
      </c>
      <c r="O49" s="594">
        <f>+[14]S2007!J19-[14]S2007!C19-[14]S2007!I19</f>
        <v>1007.0430000000001</v>
      </c>
      <c r="P49" s="595">
        <f t="shared" si="2"/>
        <v>0.10725147279048519</v>
      </c>
      <c r="Q49" s="594">
        <f>+[15]S2008!J19-[15]S2008!C19-[15]S2008!I19</f>
        <v>1038.8439999999996</v>
      </c>
      <c r="R49" s="595">
        <f t="shared" si="3"/>
        <v>3.1578591976707523E-2</v>
      </c>
      <c r="S49" s="680">
        <v>579.63600000000031</v>
      </c>
      <c r="T49" s="681">
        <v>0.11757762251382668</v>
      </c>
      <c r="U49" s="680">
        <v>609.09699999999998</v>
      </c>
      <c r="V49" s="681">
        <v>5.0826725738221327E-2</v>
      </c>
      <c r="W49" s="680">
        <v>655.32000000000005</v>
      </c>
      <c r="X49" s="681">
        <v>7.5887748585200837E-2</v>
      </c>
      <c r="Y49" s="680">
        <v>900.54900000000032</v>
      </c>
      <c r="Z49" s="681">
        <v>0.37421259842519722</v>
      </c>
      <c r="AA49" s="680">
        <v>856.84199999999998</v>
      </c>
      <c r="AB49" s="681">
        <v>-4.8533727759400451E-2</v>
      </c>
      <c r="AC49" s="680">
        <v>909.49799999999948</v>
      </c>
      <c r="AD49" s="681">
        <v>6.1453570203140712E-2</v>
      </c>
      <c r="AE49" s="594">
        <v>1007.0430000000001</v>
      </c>
      <c r="AF49" s="595">
        <v>0.10725147279048519</v>
      </c>
      <c r="AG49" s="594">
        <v>1038.8439999999996</v>
      </c>
      <c r="AH49" s="595">
        <v>3.1578591976707523E-2</v>
      </c>
      <c r="AI49" s="594">
        <v>1085.1489999999997</v>
      </c>
      <c r="AJ49" s="595">
        <v>4.4573583714205486E-2</v>
      </c>
      <c r="AK49" s="594">
        <v>1065.3589999999995</v>
      </c>
      <c r="AL49" s="595">
        <v>-1.8237126883036522E-2</v>
      </c>
      <c r="AM49" s="596">
        <v>105.08267257382214</v>
      </c>
      <c r="AN49" s="596">
        <v>113.05716001076533</v>
      </c>
      <c r="AO49" s="596">
        <v>155.36457362896712</v>
      </c>
      <c r="AP49" s="596">
        <v>147.8241517090035</v>
      </c>
      <c r="AQ49" s="596">
        <v>156.90847359377247</v>
      </c>
      <c r="AR49" s="594">
        <v>1068.482</v>
      </c>
      <c r="AS49" s="595">
        <v>2.9314062208143019E-3</v>
      </c>
      <c r="AT49" s="594">
        <v>1027.0920000000006</v>
      </c>
      <c r="AU49" s="595">
        <v>-3.8737199129231396E-2</v>
      </c>
      <c r="AV49" s="596">
        <v>173.73713848001154</v>
      </c>
      <c r="AW49" s="596">
        <v>179.22351268727255</v>
      </c>
      <c r="AX49" s="596">
        <v>187.21214693359263</v>
      </c>
      <c r="AY49" s="596">
        <v>183.79793525591904</v>
      </c>
      <c r="AZ49" s="596">
        <v>184.33672166670107</v>
      </c>
      <c r="BA49" s="596">
        <v>177.19603337266835</v>
      </c>
    </row>
    <row r="50" spans="1:53" x14ac:dyDescent="0.25">
      <c r="A50" s="592" t="s">
        <v>62</v>
      </c>
      <c r="B50" s="593">
        <v>1483.3270437490639</v>
      </c>
      <c r="C50" s="594">
        <v>1557.9569999999997</v>
      </c>
      <c r="D50" s="595">
        <v>5.0312543390505969E-2</v>
      </c>
      <c r="E50" s="594">
        <v>1716.9940000000001</v>
      </c>
      <c r="F50" s="595">
        <v>0.10208048104023444</v>
      </c>
      <c r="G50" s="594">
        <v>1890.3579999999999</v>
      </c>
      <c r="H50" s="595">
        <v>0.10096948504188122</v>
      </c>
      <c r="I50" s="594">
        <v>2091.0300000000002</v>
      </c>
      <c r="J50" s="595">
        <v>0.10615555360413202</v>
      </c>
      <c r="K50" s="594">
        <v>2338.4740000000011</v>
      </c>
      <c r="L50" s="595">
        <v>0.11833593970435688</v>
      </c>
      <c r="M50" s="594">
        <v>2369.2270000000008</v>
      </c>
      <c r="N50" s="595">
        <v>1.3150883867000312E-2</v>
      </c>
      <c r="O50" s="594">
        <f>+[14]S2007!J20-[14]S2007!C20-[14]S2007!I20</f>
        <v>2595.7130000000002</v>
      </c>
      <c r="P50" s="595">
        <f t="shared" si="2"/>
        <v>9.5594892342523261E-2</v>
      </c>
      <c r="Q50" s="594">
        <f>+[15]S2008!J20-[15]S2008!C20-[15]S2008!I20</f>
        <v>2684.7259999999992</v>
      </c>
      <c r="R50" s="595">
        <f t="shared" si="3"/>
        <v>3.4292311977479409E-2</v>
      </c>
      <c r="S50" s="680">
        <v>1557.9569999999997</v>
      </c>
      <c r="T50" s="681">
        <v>5.0312543390505969E-2</v>
      </c>
      <c r="U50" s="680">
        <v>1716.9940000000001</v>
      </c>
      <c r="V50" s="681">
        <v>0.10208048104023444</v>
      </c>
      <c r="W50" s="680">
        <v>1890.3579999999999</v>
      </c>
      <c r="X50" s="681">
        <v>0.10096948504188122</v>
      </c>
      <c r="Y50" s="680">
        <v>2091.0300000000002</v>
      </c>
      <c r="Z50" s="681">
        <v>0.10615555360413202</v>
      </c>
      <c r="AA50" s="680">
        <v>2338.4740000000011</v>
      </c>
      <c r="AB50" s="681">
        <v>0.11833593970435688</v>
      </c>
      <c r="AC50" s="680">
        <v>2369.2270000000008</v>
      </c>
      <c r="AD50" s="681">
        <v>1.3150883867000312E-2</v>
      </c>
      <c r="AE50" s="594">
        <v>2595.7130000000002</v>
      </c>
      <c r="AF50" s="595">
        <v>9.5594892342523261E-2</v>
      </c>
      <c r="AG50" s="594">
        <v>2684.7259999999992</v>
      </c>
      <c r="AH50" s="595">
        <v>3.4292311977479409E-2</v>
      </c>
      <c r="AI50" s="594">
        <v>2790.9929999999986</v>
      </c>
      <c r="AJ50" s="595">
        <v>3.9582065357879871E-2</v>
      </c>
      <c r="AK50" s="594">
        <v>2846.1859999999988</v>
      </c>
      <c r="AL50" s="595">
        <v>1.9775398935074448E-2</v>
      </c>
      <c r="AM50" s="596">
        <v>110.20804810402345</v>
      </c>
      <c r="AN50" s="596">
        <v>121.33569796855757</v>
      </c>
      <c r="AO50" s="596">
        <v>134.21615615835358</v>
      </c>
      <c r="AP50" s="596">
        <v>150.09875112085902</v>
      </c>
      <c r="AQ50" s="596">
        <v>152.07268236543121</v>
      </c>
      <c r="AR50" s="594">
        <v>2908.3600000000006</v>
      </c>
      <c r="AS50" s="595">
        <v>2.1844672133164111E-2</v>
      </c>
      <c r="AT50" s="594">
        <v>3020.0510000000008</v>
      </c>
      <c r="AU50" s="595">
        <v>3.8403430111815677E-2</v>
      </c>
      <c r="AV50" s="596">
        <v>166.61005406439335</v>
      </c>
      <c r="AW50" s="596">
        <v>172.32349801695426</v>
      </c>
      <c r="AX50" s="596">
        <v>179.14441797815982</v>
      </c>
      <c r="AY50" s="596">
        <v>182.68707031066964</v>
      </c>
      <c r="AZ50" s="596">
        <v>186.67780946457452</v>
      </c>
      <c r="BA50" s="596">
        <v>193.84687767377415</v>
      </c>
    </row>
    <row r="51" spans="1:53" x14ac:dyDescent="0.25">
      <c r="A51" s="592" t="s">
        <v>63</v>
      </c>
      <c r="B51" s="593">
        <v>1129.0530809236316</v>
      </c>
      <c r="C51" s="594">
        <v>1390.9059999999995</v>
      </c>
      <c r="D51" s="595">
        <v>0.23192259380945748</v>
      </c>
      <c r="E51" s="594">
        <v>1518.165</v>
      </c>
      <c r="F51" s="595">
        <v>9.1493602011926578E-2</v>
      </c>
      <c r="G51" s="594">
        <v>1672.58</v>
      </c>
      <c r="H51" s="595">
        <v>0.10171160578724971</v>
      </c>
      <c r="I51" s="594">
        <v>1889.7619999999999</v>
      </c>
      <c r="J51" s="595">
        <v>0.12984849753076072</v>
      </c>
      <c r="K51" s="594">
        <v>2131.1950000000002</v>
      </c>
      <c r="L51" s="595">
        <v>0.12775841613917532</v>
      </c>
      <c r="M51" s="594">
        <v>2215.0409999999997</v>
      </c>
      <c r="N51" s="595">
        <v>3.9342246955346431E-2</v>
      </c>
      <c r="O51" s="594">
        <f>+[14]S2007!J21-[14]S2007!C21-[14]S2007!I21</f>
        <v>2424.2690000000002</v>
      </c>
      <c r="P51" s="595">
        <f t="shared" si="2"/>
        <v>9.445784524981729E-2</v>
      </c>
      <c r="Q51" s="594">
        <f>+[15]S2008!J21-[15]S2008!C21-[15]S2008!I21</f>
        <v>2532.3270000000002</v>
      </c>
      <c r="R51" s="595">
        <f t="shared" si="3"/>
        <v>4.4573436363703853E-2</v>
      </c>
      <c r="S51" s="680">
        <v>1390.9059999999995</v>
      </c>
      <c r="T51" s="681">
        <v>0.23192259380945748</v>
      </c>
      <c r="U51" s="680">
        <v>1518.165</v>
      </c>
      <c r="V51" s="681">
        <v>9.1493602011926578E-2</v>
      </c>
      <c r="W51" s="680">
        <v>1672.58</v>
      </c>
      <c r="X51" s="681">
        <v>0.10171160578724971</v>
      </c>
      <c r="Y51" s="680">
        <v>1889.7619999999999</v>
      </c>
      <c r="Z51" s="681">
        <v>0.12984849753076072</v>
      </c>
      <c r="AA51" s="680">
        <v>2131.1950000000002</v>
      </c>
      <c r="AB51" s="681">
        <v>0.12775841613917532</v>
      </c>
      <c r="AC51" s="680">
        <v>2215.0409999999997</v>
      </c>
      <c r="AD51" s="681">
        <v>3.9342246955346431E-2</v>
      </c>
      <c r="AE51" s="594">
        <v>2424.2690000000002</v>
      </c>
      <c r="AF51" s="595">
        <v>9.445784524981729E-2</v>
      </c>
      <c r="AG51" s="594">
        <v>2532.3270000000002</v>
      </c>
      <c r="AH51" s="595">
        <v>4.4573436363703853E-2</v>
      </c>
      <c r="AI51" s="594">
        <v>2678.3399999999997</v>
      </c>
      <c r="AJ51" s="595">
        <v>5.7659615049714924E-2</v>
      </c>
      <c r="AK51" s="594">
        <v>2666.5769999999998</v>
      </c>
      <c r="AL51" s="595">
        <v>-4.3918994601133245E-3</v>
      </c>
      <c r="AM51" s="596">
        <v>109.14936020119264</v>
      </c>
      <c r="AN51" s="596">
        <v>120.25111689790687</v>
      </c>
      <c r="AO51" s="596">
        <v>135.86554375349596</v>
      </c>
      <c r="AP51" s="596">
        <v>153.22351043133042</v>
      </c>
      <c r="AQ51" s="596">
        <v>159.25166761808492</v>
      </c>
      <c r="AR51" s="594">
        <v>2721.5219999999995</v>
      </c>
      <c r="AS51" s="595">
        <v>2.0605067845406194E-2</v>
      </c>
      <c r="AT51" s="594">
        <v>2708.4240000000004</v>
      </c>
      <c r="AU51" s="595">
        <v>-4.8127481607714538E-3</v>
      </c>
      <c r="AV51" s="596">
        <v>174.29423699372933</v>
      </c>
      <c r="AW51" s="596">
        <v>182.06313007492966</v>
      </c>
      <c r="AX51" s="596">
        <v>192.56082006979628</v>
      </c>
      <c r="AY51" s="596">
        <v>191.71511230809276</v>
      </c>
      <c r="AZ51" s="596">
        <v>195.66541520419068</v>
      </c>
      <c r="BA51" s="596">
        <v>194.72372683704015</v>
      </c>
    </row>
    <row r="52" spans="1:53" x14ac:dyDescent="0.25">
      <c r="A52" s="592" t="s">
        <v>64</v>
      </c>
      <c r="B52" s="593">
        <v>275.97180434546834</v>
      </c>
      <c r="C52" s="594">
        <v>319.21499999999997</v>
      </c>
      <c r="D52" s="595">
        <v>0.15669425272300164</v>
      </c>
      <c r="E52" s="594">
        <v>363.67599999999993</v>
      </c>
      <c r="F52" s="595">
        <v>0.13928230189684077</v>
      </c>
      <c r="G52" s="594">
        <v>444.07499999999999</v>
      </c>
      <c r="H52" s="595">
        <v>0.2210731530263205</v>
      </c>
      <c r="I52" s="594">
        <v>447.30199999999996</v>
      </c>
      <c r="J52" s="595">
        <v>7.2667905196192499E-3</v>
      </c>
      <c r="K52" s="594">
        <v>495.43200000000002</v>
      </c>
      <c r="L52" s="595">
        <v>0.10760068141881783</v>
      </c>
      <c r="M52" s="594">
        <v>509.14</v>
      </c>
      <c r="N52" s="595">
        <v>2.7668781992281191E-2</v>
      </c>
      <c r="O52" s="594">
        <f>+[14]S2007!J22-[14]S2007!C22-[14]S2007!I22</f>
        <v>547.49800000000005</v>
      </c>
      <c r="P52" s="595">
        <f t="shared" si="2"/>
        <v>7.5338806615076526E-2</v>
      </c>
      <c r="Q52" s="594">
        <f>+[15]S2008!J22-[15]S2008!C22-[15]S2008!I22</f>
        <v>557.24099999999999</v>
      </c>
      <c r="R52" s="595">
        <f t="shared" si="3"/>
        <v>1.779549879634252E-2</v>
      </c>
      <c r="S52" s="680">
        <v>319.21499999999997</v>
      </c>
      <c r="T52" s="681">
        <v>0.15669425272300164</v>
      </c>
      <c r="U52" s="680">
        <v>363.67599999999993</v>
      </c>
      <c r="V52" s="681">
        <v>0.13928230189684077</v>
      </c>
      <c r="W52" s="680">
        <v>444.07499999999999</v>
      </c>
      <c r="X52" s="681">
        <v>0.2210731530263205</v>
      </c>
      <c r="Y52" s="680">
        <v>447.30199999999996</v>
      </c>
      <c r="Z52" s="681">
        <v>7.2667905196192499E-3</v>
      </c>
      <c r="AA52" s="680">
        <v>495.43200000000002</v>
      </c>
      <c r="AB52" s="681">
        <v>0.10760068141881783</v>
      </c>
      <c r="AC52" s="680">
        <v>509.14</v>
      </c>
      <c r="AD52" s="681">
        <v>2.7668781992281191E-2</v>
      </c>
      <c r="AE52" s="594">
        <v>547.49800000000005</v>
      </c>
      <c r="AF52" s="595">
        <v>7.5338806615076526E-2</v>
      </c>
      <c r="AG52" s="594">
        <v>557.24099999999999</v>
      </c>
      <c r="AH52" s="595">
        <v>1.779549879634252E-2</v>
      </c>
      <c r="AI52" s="594">
        <v>605.35999999999967</v>
      </c>
      <c r="AJ52" s="595">
        <v>8.6352224620944412E-2</v>
      </c>
      <c r="AK52" s="594">
        <v>597.22700000000032</v>
      </c>
      <c r="AL52" s="595">
        <v>-1.3434980837847497E-2</v>
      </c>
      <c r="AM52" s="596">
        <v>113.92823018968406</v>
      </c>
      <c r="AN52" s="596">
        <v>139.11470325642591</v>
      </c>
      <c r="AO52" s="596">
        <v>140.12562066318938</v>
      </c>
      <c r="AP52" s="596">
        <v>155.20323293078334</v>
      </c>
      <c r="AQ52" s="596">
        <v>159.49751734724248</v>
      </c>
      <c r="AR52" s="594">
        <v>621.70000000000016</v>
      </c>
      <c r="AS52" s="595">
        <v>4.0977718689878102E-2</v>
      </c>
      <c r="AT52" s="594">
        <v>619.84199999999998</v>
      </c>
      <c r="AU52" s="595">
        <v>-2.9885797008206115E-3</v>
      </c>
      <c r="AV52" s="596">
        <v>171.51386996225119</v>
      </c>
      <c r="AW52" s="596">
        <v>174.56604482872046</v>
      </c>
      <c r="AX52" s="596">
        <v>189.64021114296</v>
      </c>
      <c r="AY52" s="596">
        <v>187.09239854016897</v>
      </c>
      <c r="AZ52" s="596">
        <v>194.75901821656259</v>
      </c>
      <c r="BA52" s="596">
        <v>194.17696536816879</v>
      </c>
    </row>
    <row r="53" spans="1:53" x14ac:dyDescent="0.25">
      <c r="A53" s="592" t="s">
        <v>65</v>
      </c>
      <c r="B53" s="593">
        <v>476.50976351438595</v>
      </c>
      <c r="C53" s="594">
        <v>556.20500000000004</v>
      </c>
      <c r="D53" s="595">
        <v>0.16724785636676223</v>
      </c>
      <c r="E53" s="594">
        <v>595.39400000000035</v>
      </c>
      <c r="F53" s="595">
        <v>7.0457834791130158E-2</v>
      </c>
      <c r="G53" s="594">
        <v>613.00300000000004</v>
      </c>
      <c r="H53" s="595">
        <v>2.9575373618141408E-2</v>
      </c>
      <c r="I53" s="594">
        <v>731.72500000000002</v>
      </c>
      <c r="J53" s="595">
        <v>0.19367278789826473</v>
      </c>
      <c r="K53" s="594">
        <v>773.46099999999967</v>
      </c>
      <c r="L53" s="595">
        <v>5.7037821585977859E-2</v>
      </c>
      <c r="M53" s="594">
        <v>784.72599999999989</v>
      </c>
      <c r="N53" s="595">
        <v>1.4564405962291853E-2</v>
      </c>
      <c r="O53" s="594">
        <f>+[14]S2007!J23-[14]S2007!C23-[14]S2007!I23</f>
        <v>843.10400000000027</v>
      </c>
      <c r="P53" s="595">
        <f t="shared" si="2"/>
        <v>7.439284540081556E-2</v>
      </c>
      <c r="Q53" s="594">
        <f>+[15]S2008!J23-[15]S2008!C23-[15]S2008!I23</f>
        <v>929.16800000000012</v>
      </c>
      <c r="R53" s="595">
        <f t="shared" si="3"/>
        <v>0.10207993319922551</v>
      </c>
      <c r="S53" s="680">
        <v>556.20500000000004</v>
      </c>
      <c r="T53" s="681">
        <v>0.16724785636676223</v>
      </c>
      <c r="U53" s="680">
        <v>595.39400000000035</v>
      </c>
      <c r="V53" s="681">
        <v>7.0457834791130158E-2</v>
      </c>
      <c r="W53" s="680">
        <v>613.00300000000004</v>
      </c>
      <c r="X53" s="681">
        <v>2.9575373618141408E-2</v>
      </c>
      <c r="Y53" s="680">
        <v>731.72500000000002</v>
      </c>
      <c r="Z53" s="681">
        <v>0.19367278789826473</v>
      </c>
      <c r="AA53" s="680">
        <v>773.46099999999967</v>
      </c>
      <c r="AB53" s="681">
        <v>5.7037821585977859E-2</v>
      </c>
      <c r="AC53" s="680">
        <v>784.72599999999989</v>
      </c>
      <c r="AD53" s="681">
        <v>1.4564405962291853E-2</v>
      </c>
      <c r="AE53" s="594">
        <v>843.10400000000027</v>
      </c>
      <c r="AF53" s="595">
        <v>7.439284540081556E-2</v>
      </c>
      <c r="AG53" s="594">
        <v>929.16800000000012</v>
      </c>
      <c r="AH53" s="595">
        <v>0.10207993319922551</v>
      </c>
      <c r="AI53" s="594">
        <v>960.63300000000015</v>
      </c>
      <c r="AJ53" s="595">
        <v>3.3863628536497201E-2</v>
      </c>
      <c r="AK53" s="594">
        <v>997.09</v>
      </c>
      <c r="AL53" s="595">
        <v>3.7951017714361129E-2</v>
      </c>
      <c r="AM53" s="596">
        <v>107.04578347911297</v>
      </c>
      <c r="AN53" s="596">
        <v>110.21170251975441</v>
      </c>
      <c r="AO53" s="596">
        <v>131.55671020576946</v>
      </c>
      <c r="AP53" s="596">
        <v>139.06041837092431</v>
      </c>
      <c r="AQ53" s="596">
        <v>141.08575075736462</v>
      </c>
      <c r="AR53" s="594">
        <v>974.89999999999986</v>
      </c>
      <c r="AS53" s="595">
        <v>-2.2254761355544803E-2</v>
      </c>
      <c r="AT53" s="594">
        <v>969.03999999999985</v>
      </c>
      <c r="AU53" s="595">
        <v>-6.0108729100420708E-3</v>
      </c>
      <c r="AV53" s="596">
        <v>151.58152120171525</v>
      </c>
      <c r="AW53" s="596">
        <v>167.0549527602233</v>
      </c>
      <c r="AX53" s="596">
        <v>172.71203962567759</v>
      </c>
      <c r="AY53" s="596">
        <v>179.26663730099511</v>
      </c>
      <c r="AZ53" s="596">
        <v>175.27710106885047</v>
      </c>
      <c r="BA53" s="596">
        <v>174.22353269028503</v>
      </c>
    </row>
    <row r="54" spans="1:53" x14ac:dyDescent="0.25">
      <c r="A54" s="592" t="s">
        <v>66</v>
      </c>
      <c r="B54" s="593">
        <v>1074.0795446915977</v>
      </c>
      <c r="C54" s="594">
        <v>1222.2029999999997</v>
      </c>
      <c r="D54" s="595">
        <v>0.13790734218938414</v>
      </c>
      <c r="E54" s="594">
        <v>1412.9829999999999</v>
      </c>
      <c r="F54" s="595">
        <v>0.15609518222422972</v>
      </c>
      <c r="G54" s="594">
        <v>1701.5160000000001</v>
      </c>
      <c r="H54" s="595">
        <v>0.2042013244320704</v>
      </c>
      <c r="I54" s="594">
        <v>1920.7429999999999</v>
      </c>
      <c r="J54" s="595">
        <v>0.12884216193088976</v>
      </c>
      <c r="K54" s="594">
        <v>2731.63</v>
      </c>
      <c r="L54" s="595">
        <v>0.42217360677612836</v>
      </c>
      <c r="M54" s="594">
        <v>2807.2150000000001</v>
      </c>
      <c r="N54" s="595">
        <v>2.7670292096659905E-2</v>
      </c>
      <c r="O54" s="594">
        <f>+[14]S2007!J24-[14]S2007!C24-[14]S2007!I24</f>
        <v>3366.002</v>
      </c>
      <c r="P54" s="595">
        <f t="shared" si="2"/>
        <v>0.19905386655457447</v>
      </c>
      <c r="Q54" s="594">
        <f>+[15]S2008!J24-[15]S2008!C24-[15]S2008!I24</f>
        <v>3166.2909999999997</v>
      </c>
      <c r="R54" s="595">
        <f t="shared" si="3"/>
        <v>-5.9331812637069214E-2</v>
      </c>
      <c r="S54" s="680">
        <v>1222.2029999999997</v>
      </c>
      <c r="T54" s="681">
        <v>0.13790734218938414</v>
      </c>
      <c r="U54" s="680">
        <v>1412.9829999999999</v>
      </c>
      <c r="V54" s="681">
        <v>0.15609518222422972</v>
      </c>
      <c r="W54" s="680">
        <v>1701.5160000000001</v>
      </c>
      <c r="X54" s="681">
        <v>0.2042013244320704</v>
      </c>
      <c r="Y54" s="680">
        <v>1920.7429999999999</v>
      </c>
      <c r="Z54" s="681">
        <v>0.12884216193088976</v>
      </c>
      <c r="AA54" s="680">
        <v>2731.63</v>
      </c>
      <c r="AB54" s="681">
        <v>0.42217360677612836</v>
      </c>
      <c r="AC54" s="680">
        <v>2807.2150000000001</v>
      </c>
      <c r="AD54" s="681">
        <v>2.7670292096659905E-2</v>
      </c>
      <c r="AE54" s="594">
        <v>3366.002</v>
      </c>
      <c r="AF54" s="595">
        <v>0.19905386655457447</v>
      </c>
      <c r="AG54" s="594">
        <v>3166.2909999999997</v>
      </c>
      <c r="AH54" s="595">
        <v>-5.9331812637069214E-2</v>
      </c>
      <c r="AI54" s="594">
        <v>3555.3530000000001</v>
      </c>
      <c r="AJ54" s="595">
        <v>0.12287626121540957</v>
      </c>
      <c r="AK54" s="594">
        <v>3516.4000000000019</v>
      </c>
      <c r="AL54" s="595">
        <v>-1.0956155408477908E-2</v>
      </c>
      <c r="AM54" s="596">
        <v>115.60951822242298</v>
      </c>
      <c r="AN54" s="596">
        <v>139.21713496039533</v>
      </c>
      <c r="AO54" s="596">
        <v>157.15417160651711</v>
      </c>
      <c r="AP54" s="596">
        <v>223.50051505355498</v>
      </c>
      <c r="AQ54" s="596">
        <v>229.68483958884087</v>
      </c>
      <c r="AR54" s="594">
        <v>3593.9630000000002</v>
      </c>
      <c r="AS54" s="595">
        <v>2.2057501990671777E-2</v>
      </c>
      <c r="AT54" s="594">
        <v>3709.8709999999996</v>
      </c>
      <c r="AU54" s="595">
        <v>3.2250749381671273E-2</v>
      </c>
      <c r="AV54" s="596">
        <v>275.40449499796682</v>
      </c>
      <c r="AW54" s="596">
        <v>259.06424710134081</v>
      </c>
      <c r="AX54" s="596">
        <v>290.89709319973861</v>
      </c>
      <c r="AY54" s="596">
        <v>287.70997943876773</v>
      </c>
      <c r="AZ54" s="596">
        <v>294.05614288297448</v>
      </c>
      <c r="BA54" s="596">
        <v>303.53967385123423</v>
      </c>
    </row>
    <row r="55" spans="1:53" x14ac:dyDescent="0.25">
      <c r="A55" s="592" t="s">
        <v>67</v>
      </c>
      <c r="B55" s="593">
        <v>376.39430451331685</v>
      </c>
      <c r="C55" s="594">
        <v>393.27700000000004</v>
      </c>
      <c r="D55" s="595">
        <v>4.4853748540410972E-2</v>
      </c>
      <c r="E55" s="594">
        <v>439.47300000000013</v>
      </c>
      <c r="F55" s="595">
        <v>0.11746428090124791</v>
      </c>
      <c r="G55" s="594">
        <v>474.97900000000016</v>
      </c>
      <c r="H55" s="595">
        <v>8.0792221592680361E-2</v>
      </c>
      <c r="I55" s="594">
        <v>516.83699999999988</v>
      </c>
      <c r="J55" s="595">
        <v>8.8126001360059505E-2</v>
      </c>
      <c r="K55" s="594">
        <v>660.34</v>
      </c>
      <c r="L55" s="595">
        <v>0.27765620495436705</v>
      </c>
      <c r="M55" s="594">
        <v>635.96899999999982</v>
      </c>
      <c r="N55" s="595">
        <v>-3.6906745010146604E-2</v>
      </c>
      <c r="O55" s="594">
        <f>+[14]S2007!J25-[14]S2007!C25-[14]S2007!I25</f>
        <v>720.8850000000001</v>
      </c>
      <c r="P55" s="595">
        <f t="shared" si="2"/>
        <v>0.13352223142951986</v>
      </c>
      <c r="Q55" s="594">
        <f>+[15]S2008!J25-[15]S2008!C25-[15]S2008!I25</f>
        <v>774.48399999999992</v>
      </c>
      <c r="R55" s="595">
        <f t="shared" si="3"/>
        <v>7.4351664967366241E-2</v>
      </c>
      <c r="S55" s="680">
        <v>393.27700000000004</v>
      </c>
      <c r="T55" s="681">
        <v>4.4853748540410972E-2</v>
      </c>
      <c r="U55" s="680">
        <v>439.47300000000013</v>
      </c>
      <c r="V55" s="681">
        <v>0.11746428090124791</v>
      </c>
      <c r="W55" s="680">
        <v>474.97900000000016</v>
      </c>
      <c r="X55" s="681">
        <v>8.0792221592680361E-2</v>
      </c>
      <c r="Y55" s="680">
        <v>516.83699999999988</v>
      </c>
      <c r="Z55" s="681">
        <v>8.8126001360059505E-2</v>
      </c>
      <c r="AA55" s="680">
        <v>660.34</v>
      </c>
      <c r="AB55" s="681">
        <v>0.27765620495436705</v>
      </c>
      <c r="AC55" s="680">
        <v>635.96899999999982</v>
      </c>
      <c r="AD55" s="681">
        <v>-3.6906745010146604E-2</v>
      </c>
      <c r="AE55" s="594">
        <v>720.88499999999999</v>
      </c>
      <c r="AF55" s="595">
        <v>0.13352223142951986</v>
      </c>
      <c r="AG55" s="594">
        <v>774.48399999999992</v>
      </c>
      <c r="AH55" s="595">
        <v>7.4351664967366241E-2</v>
      </c>
      <c r="AI55" s="594">
        <v>797.28700000000015</v>
      </c>
      <c r="AJ55" s="595">
        <v>2.9442829031975131E-2</v>
      </c>
      <c r="AK55" s="594">
        <v>790.22599999999989</v>
      </c>
      <c r="AL55" s="595">
        <v>-8.8562838726835656E-3</v>
      </c>
      <c r="AM55" s="596">
        <v>111.74642809012479</v>
      </c>
      <c r="AN55" s="596">
        <v>120.77467027057267</v>
      </c>
      <c r="AO55" s="596">
        <v>131.41805902709791</v>
      </c>
      <c r="AP55" s="596">
        <v>167.90709855903089</v>
      </c>
      <c r="AQ55" s="596">
        <v>161.71019408711919</v>
      </c>
      <c r="AR55" s="594">
        <v>799.36300000000006</v>
      </c>
      <c r="AS55" s="595">
        <v>1.1562515027346825E-2</v>
      </c>
      <c r="AT55" s="594">
        <v>832.76</v>
      </c>
      <c r="AU55" s="595">
        <v>4.1779516940363678E-2</v>
      </c>
      <c r="AV55" s="596">
        <v>183.30210004653208</v>
      </c>
      <c r="AW55" s="596">
        <v>196.9309163770065</v>
      </c>
      <c r="AX55" s="596">
        <v>202.7291196790049</v>
      </c>
      <c r="AY55" s="596">
        <v>200.93369304586838</v>
      </c>
      <c r="AZ55" s="596">
        <v>203.25699189121156</v>
      </c>
      <c r="BA55" s="596">
        <v>211.74897082717774</v>
      </c>
    </row>
    <row r="56" spans="1:53" x14ac:dyDescent="0.25">
      <c r="A56" s="592" t="s">
        <v>68</v>
      </c>
      <c r="B56" s="593">
        <v>93.725048676062741</v>
      </c>
      <c r="C56" s="594">
        <v>99.48</v>
      </c>
      <c r="D56" s="595">
        <v>6.1402489571681283E-2</v>
      </c>
      <c r="E56" s="594">
        <v>104.51200000000003</v>
      </c>
      <c r="F56" s="595">
        <v>5.0583031765179177E-2</v>
      </c>
      <c r="G56" s="594">
        <v>123.666</v>
      </c>
      <c r="H56" s="595">
        <v>0.18327082057562732</v>
      </c>
      <c r="I56" s="594">
        <v>128.124</v>
      </c>
      <c r="J56" s="595">
        <v>3.6048711852894072E-2</v>
      </c>
      <c r="K56" s="594">
        <v>154.63900000000001</v>
      </c>
      <c r="L56" s="595">
        <v>0.20694795666697899</v>
      </c>
      <c r="M56" s="594">
        <v>147.31900000000002</v>
      </c>
      <c r="N56" s="595">
        <v>-4.7336053647527417E-2</v>
      </c>
      <c r="O56" s="594">
        <f>+[14]S2007!J26-[14]S2007!C26-[14]S2007!I26</f>
        <v>170.59899999999999</v>
      </c>
      <c r="P56" s="595">
        <f t="shared" si="2"/>
        <v>0.15802442319049118</v>
      </c>
      <c r="Q56" s="594">
        <f>+[15]S2008!J26-[15]S2008!C26-[15]S2008!I26</f>
        <v>187.73300000000006</v>
      </c>
      <c r="R56" s="595">
        <f t="shared" si="3"/>
        <v>0.10043435190124252</v>
      </c>
      <c r="S56" s="680">
        <v>99.48</v>
      </c>
      <c r="T56" s="681">
        <v>6.1402489571681283E-2</v>
      </c>
      <c r="U56" s="680">
        <v>104.51200000000003</v>
      </c>
      <c r="V56" s="681">
        <v>5.0583031765179177E-2</v>
      </c>
      <c r="W56" s="680">
        <v>123.666</v>
      </c>
      <c r="X56" s="681">
        <v>0.18327082057562732</v>
      </c>
      <c r="Y56" s="680">
        <v>128.124</v>
      </c>
      <c r="Z56" s="681">
        <v>3.6048711852894072E-2</v>
      </c>
      <c r="AA56" s="680">
        <v>154.63900000000001</v>
      </c>
      <c r="AB56" s="681">
        <v>0.20694795666697899</v>
      </c>
      <c r="AC56" s="680">
        <v>147.31900000000002</v>
      </c>
      <c r="AD56" s="681">
        <v>-4.7336053647527417E-2</v>
      </c>
      <c r="AE56" s="594">
        <v>170.59899999999999</v>
      </c>
      <c r="AF56" s="595">
        <v>0.15802442319049118</v>
      </c>
      <c r="AG56" s="594">
        <v>187.73300000000006</v>
      </c>
      <c r="AH56" s="595">
        <v>0.10043435190124252</v>
      </c>
      <c r="AI56" s="594">
        <v>198.60800000000003</v>
      </c>
      <c r="AJ56" s="595">
        <v>5.7928014786957902E-2</v>
      </c>
      <c r="AK56" s="594">
        <v>187.39400000000006</v>
      </c>
      <c r="AL56" s="595">
        <v>-5.6462982357205996E-2</v>
      </c>
      <c r="AM56" s="596">
        <v>105.05830317651792</v>
      </c>
      <c r="AN56" s="596">
        <v>124.31242460796139</v>
      </c>
      <c r="AO56" s="596">
        <v>128.7937273823884</v>
      </c>
      <c r="AP56" s="596">
        <v>155.44732609569763</v>
      </c>
      <c r="AQ56" s="596">
        <v>148.08906312826701</v>
      </c>
      <c r="AR56" s="594">
        <v>191.53999999999994</v>
      </c>
      <c r="AS56" s="595">
        <v>2.2124507721697981E-2</v>
      </c>
      <c r="AT56" s="594">
        <v>183.87600000000003</v>
      </c>
      <c r="AU56" s="595">
        <v>-4.0012530019838698E-2</v>
      </c>
      <c r="AV56" s="596">
        <v>171.49075190993165</v>
      </c>
      <c r="AW56" s="596">
        <v>188.71431443506236</v>
      </c>
      <c r="AX56" s="596">
        <v>199.6461600321673</v>
      </c>
      <c r="AY56" s="596">
        <v>188.37354242058711</v>
      </c>
      <c r="AZ56" s="596">
        <v>192.541214314435</v>
      </c>
      <c r="BA56" s="596">
        <v>184.83715319662247</v>
      </c>
    </row>
    <row r="57" spans="1:53" x14ac:dyDescent="0.25">
      <c r="A57" s="592" t="s">
        <v>69</v>
      </c>
      <c r="B57" s="593">
        <v>1018.1963259256199</v>
      </c>
      <c r="C57" s="594">
        <v>1107.9010000000001</v>
      </c>
      <c r="D57" s="595">
        <v>8.8101549563962128E-2</v>
      </c>
      <c r="E57" s="594">
        <v>1286.768</v>
      </c>
      <c r="F57" s="595">
        <v>0.16144673576429658</v>
      </c>
      <c r="G57" s="594">
        <v>1502.2179999999994</v>
      </c>
      <c r="H57" s="595">
        <v>0.16743499993782823</v>
      </c>
      <c r="I57" s="594">
        <v>1859.5550000000001</v>
      </c>
      <c r="J57" s="595">
        <v>0.23787293189137715</v>
      </c>
      <c r="K57" s="594">
        <v>2449.6799999999998</v>
      </c>
      <c r="L57" s="595">
        <v>0.31734742989586229</v>
      </c>
      <c r="M57" s="594">
        <v>2225.1340000000005</v>
      </c>
      <c r="N57" s="595">
        <v>-9.1663400933999453E-2</v>
      </c>
      <c r="O57" s="594">
        <f>+[14]S2007!J27-[14]S2007!C27-[14]S2007!I27</f>
        <v>2501.0259999999998</v>
      </c>
      <c r="P57" s="595">
        <f t="shared" si="2"/>
        <v>0.12398893729546145</v>
      </c>
      <c r="Q57" s="594">
        <f>+[15]S2008!J27-[15]S2008!C27-[15]S2008!I27</f>
        <v>3052.3450000000007</v>
      </c>
      <c r="R57" s="595">
        <f t="shared" si="3"/>
        <v>0.22043713260078099</v>
      </c>
      <c r="S57" s="680">
        <v>1107.9010000000001</v>
      </c>
      <c r="T57" s="681">
        <v>8.8101549563962128E-2</v>
      </c>
      <c r="U57" s="680">
        <v>1286.768</v>
      </c>
      <c r="V57" s="681">
        <v>0.16144673576429658</v>
      </c>
      <c r="W57" s="680">
        <v>1502.2179999999994</v>
      </c>
      <c r="X57" s="681">
        <v>0.16743499993782823</v>
      </c>
      <c r="Y57" s="680">
        <v>1859.5550000000001</v>
      </c>
      <c r="Z57" s="681">
        <v>0.23787293189137715</v>
      </c>
      <c r="AA57" s="680">
        <v>2449.6799999999998</v>
      </c>
      <c r="AB57" s="681">
        <v>0.31734742989586229</v>
      </c>
      <c r="AC57" s="680">
        <v>2225.1340000000005</v>
      </c>
      <c r="AD57" s="681">
        <v>-9.1663400933999453E-2</v>
      </c>
      <c r="AE57" s="594">
        <v>2501.0259999999998</v>
      </c>
      <c r="AF57" s="595">
        <v>0.12398893729546145</v>
      </c>
      <c r="AG57" s="594">
        <v>3052.3450000000007</v>
      </c>
      <c r="AH57" s="595">
        <v>0.22043713260078099</v>
      </c>
      <c r="AI57" s="594">
        <v>2945.0269999999991</v>
      </c>
      <c r="AJ57" s="595">
        <v>-3.5159197272916907E-2</v>
      </c>
      <c r="AK57" s="594">
        <v>2866.52</v>
      </c>
      <c r="AL57" s="595">
        <v>-2.66574805596007E-2</v>
      </c>
      <c r="AM57" s="596">
        <v>116.14467357642965</v>
      </c>
      <c r="AN57" s="596">
        <v>135.59135698947824</v>
      </c>
      <c r="AO57" s="596">
        <v>167.84487061569581</v>
      </c>
      <c r="AP57" s="596">
        <v>221.11000892679036</v>
      </c>
      <c r="AQ57" s="596">
        <v>200.84231352801379</v>
      </c>
      <c r="AR57" s="594">
        <v>2986.5519999999997</v>
      </c>
      <c r="AS57" s="595">
        <v>4.1873770285921499E-2</v>
      </c>
      <c r="AT57" s="594">
        <v>3036.2030000000018</v>
      </c>
      <c r="AU57" s="595">
        <v>1.6624857025761521E-2</v>
      </c>
      <c r="AV57" s="596">
        <v>225.74453854631412</v>
      </c>
      <c r="AW57" s="596">
        <v>275.50701732375012</v>
      </c>
      <c r="AX57" s="596">
        <v>265.82041175159145</v>
      </c>
      <c r="AY57" s="596">
        <v>258.73430929297831</v>
      </c>
      <c r="AZ57" s="596">
        <v>269.56849032539907</v>
      </c>
      <c r="BA57" s="596">
        <v>274.05002793570918</v>
      </c>
    </row>
    <row r="58" spans="1:53" x14ac:dyDescent="0.25">
      <c r="A58" s="592" t="s">
        <v>70</v>
      </c>
      <c r="B58" s="593">
        <v>932.96377416889175</v>
      </c>
      <c r="C58" s="594">
        <v>1002.4109999999995</v>
      </c>
      <c r="D58" s="595">
        <v>7.4437215842569154E-2</v>
      </c>
      <c r="E58" s="594">
        <v>1095.6570000000002</v>
      </c>
      <c r="F58" s="595">
        <v>9.3021724621937224E-2</v>
      </c>
      <c r="G58" s="594">
        <v>1283.3080000000007</v>
      </c>
      <c r="H58" s="595">
        <v>0.17126801544644035</v>
      </c>
      <c r="I58" s="594">
        <v>1369.5170000000001</v>
      </c>
      <c r="J58" s="595">
        <v>6.7177170250632995E-2</v>
      </c>
      <c r="K58" s="594">
        <v>1723.99</v>
      </c>
      <c r="L58" s="595">
        <v>0.25883066803844013</v>
      </c>
      <c r="M58" s="594">
        <v>1640.2929999999999</v>
      </c>
      <c r="N58" s="595">
        <v>-4.854842545490435E-2</v>
      </c>
      <c r="O58" s="594">
        <f>+[14]S2007!J28-[14]S2007!C28-[14]S2007!I28</f>
        <v>1924.0089999999998</v>
      </c>
      <c r="P58" s="595">
        <f t="shared" si="2"/>
        <v>0.17296665900543373</v>
      </c>
      <c r="Q58" s="594">
        <f>+[15]S2008!J28-[15]S2008!C28-[15]S2008!I28</f>
        <v>1976.3809999999994</v>
      </c>
      <c r="R58" s="595">
        <f t="shared" si="3"/>
        <v>2.72202468907368E-2</v>
      </c>
      <c r="S58" s="680">
        <v>1002.4109999999995</v>
      </c>
      <c r="T58" s="681">
        <v>7.4437215842569154E-2</v>
      </c>
      <c r="U58" s="680">
        <v>1095.6570000000002</v>
      </c>
      <c r="V58" s="681">
        <v>9.3021724621937224E-2</v>
      </c>
      <c r="W58" s="680">
        <v>1283.3080000000007</v>
      </c>
      <c r="X58" s="681">
        <v>0.17126801544644035</v>
      </c>
      <c r="Y58" s="680">
        <v>1369.5170000000001</v>
      </c>
      <c r="Z58" s="681">
        <v>6.7177170250632995E-2</v>
      </c>
      <c r="AA58" s="680">
        <v>1723.99</v>
      </c>
      <c r="AB58" s="681">
        <v>0.25883066803844013</v>
      </c>
      <c r="AC58" s="680">
        <v>1640.2929999999999</v>
      </c>
      <c r="AD58" s="681">
        <v>-4.854842545490435E-2</v>
      </c>
      <c r="AE58" s="594">
        <v>1924.0089999999998</v>
      </c>
      <c r="AF58" s="595">
        <v>0.17296665900543373</v>
      </c>
      <c r="AG58" s="594">
        <v>1976.3809999999994</v>
      </c>
      <c r="AH58" s="595">
        <v>2.72202468907368E-2</v>
      </c>
      <c r="AI58" s="594">
        <v>2079.337</v>
      </c>
      <c r="AJ58" s="595">
        <v>5.2093194581409465E-2</v>
      </c>
      <c r="AK58" s="594">
        <v>2143.65</v>
      </c>
      <c r="AL58" s="595">
        <v>3.0929570339007145E-2</v>
      </c>
      <c r="AM58" s="596">
        <v>109.30217246219372</v>
      </c>
      <c r="AN58" s="596">
        <v>128.0221386237782</v>
      </c>
      <c r="AO58" s="596">
        <v>136.6223036259579</v>
      </c>
      <c r="AP58" s="596">
        <v>171.98434574241514</v>
      </c>
      <c r="AQ58" s="596">
        <v>163.63477655372904</v>
      </c>
      <c r="AR58" s="594">
        <v>2142.7489999999998</v>
      </c>
      <c r="AS58" s="595">
        <v>-4.203111515407341E-4</v>
      </c>
      <c r="AT58" s="594">
        <v>2214.7499999999991</v>
      </c>
      <c r="AU58" s="595">
        <v>3.3602162455798279E-2</v>
      </c>
      <c r="AV58" s="596">
        <v>191.93813715132822</v>
      </c>
      <c r="AW58" s="596">
        <v>197.16274063233547</v>
      </c>
      <c r="AX58" s="596">
        <v>207.4335776442997</v>
      </c>
      <c r="AY58" s="596">
        <v>213.84940907472097</v>
      </c>
      <c r="AZ58" s="596">
        <v>213.75952578333647</v>
      </c>
      <c r="BA58" s="596">
        <v>220.94230809518251</v>
      </c>
    </row>
    <row r="59" spans="1:53" x14ac:dyDescent="0.25">
      <c r="A59" s="592" t="s">
        <v>71</v>
      </c>
      <c r="B59" s="593">
        <v>171.03296544386887</v>
      </c>
      <c r="C59" s="594">
        <v>173.148</v>
      </c>
      <c r="D59" s="595">
        <v>1.2366239167064271E-2</v>
      </c>
      <c r="E59" s="594">
        <v>184.64799999999997</v>
      </c>
      <c r="F59" s="595">
        <v>6.6417169126989459E-2</v>
      </c>
      <c r="G59" s="594">
        <v>214.04499999999999</v>
      </c>
      <c r="H59" s="595">
        <v>0.15920562367315153</v>
      </c>
      <c r="I59" s="594">
        <v>223.00399999999988</v>
      </c>
      <c r="J59" s="595">
        <v>4.1855684552312977E-2</v>
      </c>
      <c r="K59" s="594">
        <v>273.13199999999983</v>
      </c>
      <c r="L59" s="595">
        <v>0.22478520564653542</v>
      </c>
      <c r="M59" s="594">
        <v>259.38200000000001</v>
      </c>
      <c r="N59" s="595">
        <v>-5.0341959199214435E-2</v>
      </c>
      <c r="O59" s="594">
        <f>+[14]S2007!J29-[14]S2007!C29-[14]S2007!I29</f>
        <v>295.77499999999998</v>
      </c>
      <c r="P59" s="595">
        <f t="shared" si="2"/>
        <v>0.14030657485870249</v>
      </c>
      <c r="Q59" s="594">
        <f>+[15]S2008!J29-[15]S2008!C29-[15]S2008!I29</f>
        <v>308.6570000000001</v>
      </c>
      <c r="R59" s="595">
        <f t="shared" si="3"/>
        <v>4.3553376722170974E-2</v>
      </c>
      <c r="S59" s="680">
        <v>173.148</v>
      </c>
      <c r="T59" s="681">
        <v>1.2366239167064271E-2</v>
      </c>
      <c r="U59" s="680">
        <v>184.64799999999997</v>
      </c>
      <c r="V59" s="681">
        <v>6.6417169126989459E-2</v>
      </c>
      <c r="W59" s="680">
        <v>214.04499999999999</v>
      </c>
      <c r="X59" s="681">
        <v>0.15920562367315153</v>
      </c>
      <c r="Y59" s="680">
        <v>223.00399999999988</v>
      </c>
      <c r="Z59" s="681">
        <v>4.1855684552312977E-2</v>
      </c>
      <c r="AA59" s="680">
        <v>273.13199999999983</v>
      </c>
      <c r="AB59" s="681">
        <v>0.22478520564653542</v>
      </c>
      <c r="AC59" s="680">
        <v>259.38200000000001</v>
      </c>
      <c r="AD59" s="681">
        <v>-5.0341959199214435E-2</v>
      </c>
      <c r="AE59" s="594">
        <v>295.77499999999998</v>
      </c>
      <c r="AF59" s="595">
        <v>0.14030657485870249</v>
      </c>
      <c r="AG59" s="594">
        <v>308.6570000000001</v>
      </c>
      <c r="AH59" s="595">
        <v>4.3553376722170974E-2</v>
      </c>
      <c r="AI59" s="594">
        <v>313.16399999999999</v>
      </c>
      <c r="AJ59" s="595">
        <v>1.4601969176140149E-2</v>
      </c>
      <c r="AK59" s="594">
        <v>314.84999999999997</v>
      </c>
      <c r="AL59" s="595">
        <v>5.3837605855078449E-3</v>
      </c>
      <c r="AM59" s="596">
        <v>106.64171691269894</v>
      </c>
      <c r="AN59" s="596">
        <v>123.61967796336081</v>
      </c>
      <c r="AO59" s="596">
        <v>128.79386420865382</v>
      </c>
      <c r="AP59" s="596">
        <v>157.744819460808</v>
      </c>
      <c r="AQ59" s="596">
        <v>149.80363619562456</v>
      </c>
      <c r="AR59" s="594">
        <v>340.86500000000007</v>
      </c>
      <c r="AS59" s="595">
        <v>8.2626647609973333E-2</v>
      </c>
      <c r="AT59" s="594">
        <v>325.89499999999992</v>
      </c>
      <c r="AU59" s="595">
        <v>-4.3917680019949654E-2</v>
      </c>
      <c r="AV59" s="596">
        <v>170.82207129161179</v>
      </c>
      <c r="AW59" s="596">
        <v>178.2619493150369</v>
      </c>
      <c r="AX59" s="596">
        <v>180.86492480421373</v>
      </c>
      <c r="AY59" s="596">
        <v>181.83865825767549</v>
      </c>
      <c r="AZ59" s="596">
        <v>196.8633769954028</v>
      </c>
      <c r="BA59" s="596">
        <v>188.217594196872</v>
      </c>
    </row>
    <row r="60" spans="1:53" x14ac:dyDescent="0.25">
      <c r="A60" s="592" t="s">
        <v>72</v>
      </c>
      <c r="B60" s="593">
        <v>366.85999369922581</v>
      </c>
      <c r="C60" s="594">
        <v>410.05500000000001</v>
      </c>
      <c r="D60" s="595">
        <v>0.11774248226201514</v>
      </c>
      <c r="E60" s="594">
        <v>457.26800000000014</v>
      </c>
      <c r="F60" s="595">
        <v>0.11513821316652709</v>
      </c>
      <c r="G60" s="594">
        <v>505.99100000000016</v>
      </c>
      <c r="H60" s="595">
        <v>0.10655239378220212</v>
      </c>
      <c r="I60" s="594">
        <v>609.85599999999999</v>
      </c>
      <c r="J60" s="595">
        <v>0.20527044947439738</v>
      </c>
      <c r="K60" s="594">
        <v>567.71199999999988</v>
      </c>
      <c r="L60" s="595">
        <v>-6.910483786336466E-2</v>
      </c>
      <c r="M60" s="594">
        <v>631.64499999999998</v>
      </c>
      <c r="N60" s="595">
        <v>0.11261519925596059</v>
      </c>
      <c r="O60" s="594">
        <f>+[14]S2007!J30-[14]S2007!C30-[14]S2007!I30</f>
        <v>858.47799999999984</v>
      </c>
      <c r="P60" s="595">
        <f t="shared" si="2"/>
        <v>0.3591146925883999</v>
      </c>
      <c r="Q60" s="594">
        <f>+[15]S2008!J30-[15]S2008!C30-[15]S2008!I30</f>
        <v>795.4069999999997</v>
      </c>
      <c r="R60" s="595">
        <f t="shared" si="3"/>
        <v>-7.3468394064845163E-2</v>
      </c>
      <c r="S60" s="680">
        <v>410.05500000000001</v>
      </c>
      <c r="T60" s="681">
        <v>0.11774248226201514</v>
      </c>
      <c r="U60" s="680">
        <v>457.26800000000014</v>
      </c>
      <c r="V60" s="681">
        <v>0.11513821316652709</v>
      </c>
      <c r="W60" s="680">
        <v>505.99100000000016</v>
      </c>
      <c r="X60" s="681">
        <v>0.10655239378220212</v>
      </c>
      <c r="Y60" s="680">
        <v>609.85599999999999</v>
      </c>
      <c r="Z60" s="681">
        <v>0.20527044947439738</v>
      </c>
      <c r="AA60" s="680">
        <v>567.71199999999988</v>
      </c>
      <c r="AB60" s="681">
        <v>-6.910483786336466E-2</v>
      </c>
      <c r="AC60" s="680">
        <v>631.64499999999998</v>
      </c>
      <c r="AD60" s="681">
        <v>0.11261519925596059</v>
      </c>
      <c r="AE60" s="594">
        <v>858.47799999999984</v>
      </c>
      <c r="AF60" s="595">
        <v>0.3591146925883999</v>
      </c>
      <c r="AG60" s="594">
        <v>795.4069999999997</v>
      </c>
      <c r="AH60" s="595">
        <v>-7.3468394064845163E-2</v>
      </c>
      <c r="AI60" s="594">
        <v>868.06500000000005</v>
      </c>
      <c r="AJ60" s="595">
        <v>9.1346945651723438E-2</v>
      </c>
      <c r="AK60" s="594">
        <v>889.22799999999995</v>
      </c>
      <c r="AL60" s="595">
        <v>2.4379510750922911E-2</v>
      </c>
      <c r="AM60" s="596">
        <v>111.51382131665268</v>
      </c>
      <c r="AN60" s="596">
        <v>123.39588591774277</v>
      </c>
      <c r="AO60" s="596">
        <v>148.7254148833693</v>
      </c>
      <c r="AP60" s="596">
        <v>138.44776920169244</v>
      </c>
      <c r="AQ60" s="596">
        <v>154.03909231688431</v>
      </c>
      <c r="AR60" s="594">
        <v>918.71399999999971</v>
      </c>
      <c r="AS60" s="595">
        <v>3.3159099803424727E-2</v>
      </c>
      <c r="AT60" s="594">
        <v>970.15800000000002</v>
      </c>
      <c r="AU60" s="595">
        <v>5.599566350354987E-2</v>
      </c>
      <c r="AV60" s="596">
        <v>209.35679360085837</v>
      </c>
      <c r="AW60" s="596">
        <v>193.97568618843806</v>
      </c>
      <c r="AX60" s="596">
        <v>211.69477265244907</v>
      </c>
      <c r="AY60" s="596">
        <v>216.85578763824361</v>
      </c>
      <c r="AZ60" s="596">
        <v>224.04653034349042</v>
      </c>
      <c r="BA60" s="596">
        <v>236.5921644657424</v>
      </c>
    </row>
    <row r="61" spans="1:53" x14ac:dyDescent="0.25">
      <c r="A61" s="592" t="s">
        <v>73</v>
      </c>
      <c r="B61" s="593">
        <v>780.32918962747965</v>
      </c>
      <c r="C61" s="594">
        <v>1019.9579999999996</v>
      </c>
      <c r="D61" s="595">
        <v>0.30708682125157472</v>
      </c>
      <c r="E61" s="594">
        <v>1090.8440000000001</v>
      </c>
      <c r="F61" s="595">
        <v>6.9498940152438085E-2</v>
      </c>
      <c r="G61" s="594">
        <v>1279.77</v>
      </c>
      <c r="H61" s="595">
        <v>0.17319250048586182</v>
      </c>
      <c r="I61" s="594">
        <v>1526.9690000000007</v>
      </c>
      <c r="J61" s="595">
        <v>0.19315892699469536</v>
      </c>
      <c r="K61" s="594">
        <v>1863.6610000000003</v>
      </c>
      <c r="L61" s="595">
        <v>0.22049694525560073</v>
      </c>
      <c r="M61" s="594">
        <v>1974.0290000000002</v>
      </c>
      <c r="N61" s="595">
        <v>5.9221070784869094E-2</v>
      </c>
      <c r="O61" s="594">
        <f>+[14]S2007!J31-[14]S2007!C31-[14]S2007!I31</f>
        <v>2106.8789999999995</v>
      </c>
      <c r="P61" s="595">
        <f t="shared" si="2"/>
        <v>6.7298909995749404E-2</v>
      </c>
      <c r="Q61" s="594">
        <f>+[15]S2008!J31-[15]S2008!C31-[15]S2008!I31</f>
        <v>1979.7089999999998</v>
      </c>
      <c r="R61" s="595">
        <f t="shared" si="3"/>
        <v>-6.0359422634142561E-2</v>
      </c>
      <c r="S61" s="680">
        <v>1019.9579999999996</v>
      </c>
      <c r="T61" s="681">
        <v>0.30708682125157472</v>
      </c>
      <c r="U61" s="680">
        <v>1090.8440000000001</v>
      </c>
      <c r="V61" s="681">
        <v>6.9498940152438085E-2</v>
      </c>
      <c r="W61" s="680">
        <v>1279.77</v>
      </c>
      <c r="X61" s="681">
        <v>0.17319250048586182</v>
      </c>
      <c r="Y61" s="680">
        <v>1526.9690000000007</v>
      </c>
      <c r="Z61" s="681">
        <v>0.19315892699469536</v>
      </c>
      <c r="AA61" s="680">
        <v>1863.6610000000003</v>
      </c>
      <c r="AB61" s="681">
        <v>0.22049694525560073</v>
      </c>
      <c r="AC61" s="680">
        <v>1974.0290000000002</v>
      </c>
      <c r="AD61" s="681">
        <v>5.9221070784869094E-2</v>
      </c>
      <c r="AE61" s="594">
        <v>2106.8789999999995</v>
      </c>
      <c r="AF61" s="595">
        <v>6.7298909995749404E-2</v>
      </c>
      <c r="AG61" s="594">
        <v>1979.7089999999998</v>
      </c>
      <c r="AH61" s="595">
        <v>-6.0359422634142561E-2</v>
      </c>
      <c r="AI61" s="594">
        <v>2132.9009999999998</v>
      </c>
      <c r="AJ61" s="595">
        <v>7.7381069642053463E-2</v>
      </c>
      <c r="AK61" s="594">
        <v>2066.5839999999998</v>
      </c>
      <c r="AL61" s="595">
        <v>-3.1092394818137369E-2</v>
      </c>
      <c r="AM61" s="596">
        <v>106.94989401524381</v>
      </c>
      <c r="AN61" s="596">
        <v>125.47281358644184</v>
      </c>
      <c r="AO61" s="596">
        <v>149.70900762580433</v>
      </c>
      <c r="AP61" s="596">
        <v>182.71938648454162</v>
      </c>
      <c r="AQ61" s="596">
        <v>193.54022420531049</v>
      </c>
      <c r="AR61" s="594">
        <v>2215.0259999999994</v>
      </c>
      <c r="AS61" s="595">
        <v>7.1829647379443348E-2</v>
      </c>
      <c r="AT61" s="594">
        <v>2225.8099999999995</v>
      </c>
      <c r="AU61" s="595">
        <v>4.8685658768791466E-3</v>
      </c>
      <c r="AV61" s="596">
        <v>206.56527033466085</v>
      </c>
      <c r="AW61" s="596">
        <v>194.09710988099516</v>
      </c>
      <c r="AX61" s="596">
        <v>209.11655185801774</v>
      </c>
      <c r="AY61" s="596">
        <v>202.61461746464076</v>
      </c>
      <c r="AZ61" s="596">
        <v>217.1683539910467</v>
      </c>
      <c r="BA61" s="596">
        <v>218.22565242882553</v>
      </c>
    </row>
    <row r="62" spans="1:53" x14ac:dyDescent="0.25">
      <c r="A62" s="592" t="s">
        <v>74</v>
      </c>
      <c r="B62" s="593">
        <v>441.10118940023858</v>
      </c>
      <c r="C62" s="594">
        <v>480.85500000000002</v>
      </c>
      <c r="D62" s="595">
        <v>9.0124015883553996E-2</v>
      </c>
      <c r="E62" s="594">
        <v>538.7660000000003</v>
      </c>
      <c r="F62" s="595">
        <v>0.12043339468238873</v>
      </c>
      <c r="G62" s="594">
        <v>561.60400000000004</v>
      </c>
      <c r="H62" s="595">
        <v>4.2389460359413413E-2</v>
      </c>
      <c r="I62" s="594">
        <v>607.02899999999966</v>
      </c>
      <c r="J62" s="595">
        <v>8.0884395410288412E-2</v>
      </c>
      <c r="K62" s="594">
        <v>737.86700000000008</v>
      </c>
      <c r="L62" s="595">
        <v>0.21553830212395206</v>
      </c>
      <c r="M62" s="594">
        <v>728.93100000000015</v>
      </c>
      <c r="N62" s="595">
        <v>-1.2110583614662156E-2</v>
      </c>
      <c r="O62" s="594">
        <f>+[14]S2007!J32-[14]S2007!C32-[14]S2007!I32</f>
        <v>812.95000000000016</v>
      </c>
      <c r="P62" s="595">
        <f t="shared" si="2"/>
        <v>0.11526331024472822</v>
      </c>
      <c r="Q62" s="594">
        <f>+[15]S2008!J32-[15]S2008!C32-[15]S2008!I32</f>
        <v>899.74999999999977</v>
      </c>
      <c r="R62" s="595">
        <f t="shared" si="3"/>
        <v>0.10677163417184279</v>
      </c>
      <c r="S62" s="680">
        <v>480.85500000000002</v>
      </c>
      <c r="T62" s="681">
        <v>9.0124015883553996E-2</v>
      </c>
      <c r="U62" s="680">
        <v>538.7660000000003</v>
      </c>
      <c r="V62" s="681">
        <v>0.12043339468238873</v>
      </c>
      <c r="W62" s="680">
        <v>561.60400000000004</v>
      </c>
      <c r="X62" s="681">
        <v>4.2389460359413413E-2</v>
      </c>
      <c r="Y62" s="680">
        <v>607.02899999999966</v>
      </c>
      <c r="Z62" s="681">
        <v>8.0884395410288412E-2</v>
      </c>
      <c r="AA62" s="680">
        <v>737.86700000000008</v>
      </c>
      <c r="AB62" s="681">
        <v>0.21553830212395206</v>
      </c>
      <c r="AC62" s="680">
        <v>728.93100000000015</v>
      </c>
      <c r="AD62" s="681">
        <v>-1.2110583614662156E-2</v>
      </c>
      <c r="AE62" s="594">
        <v>812.95</v>
      </c>
      <c r="AF62" s="595">
        <v>0.11526331024472822</v>
      </c>
      <c r="AG62" s="594">
        <v>899.74999999999977</v>
      </c>
      <c r="AH62" s="595">
        <v>0.10677163417184279</v>
      </c>
      <c r="AI62" s="594">
        <v>990.4409999999998</v>
      </c>
      <c r="AJ62" s="595">
        <v>0.10079577660461245</v>
      </c>
      <c r="AK62" s="594">
        <v>1003.4610000000005</v>
      </c>
      <c r="AL62" s="595">
        <v>1.3145659357801895E-2</v>
      </c>
      <c r="AM62" s="596">
        <v>112.04333946823893</v>
      </c>
      <c r="AN62" s="596">
        <v>116.79279616516413</v>
      </c>
      <c r="AO62" s="596">
        <v>126.23951087126049</v>
      </c>
      <c r="AP62" s="596">
        <v>153.44896070541017</v>
      </c>
      <c r="AQ62" s="596">
        <v>151.59060423620429</v>
      </c>
      <c r="AR62" s="594">
        <v>1057.3090000000002</v>
      </c>
      <c r="AS62" s="595">
        <v>5.3662274866686101E-2</v>
      </c>
      <c r="AT62" s="594">
        <v>1063.7270000000001</v>
      </c>
      <c r="AU62" s="595">
        <v>6.0701270867834205E-3</v>
      </c>
      <c r="AV62" s="596">
        <v>169.06343908246771</v>
      </c>
      <c r="AW62" s="596">
        <v>187.11461875201456</v>
      </c>
      <c r="AX62" s="596">
        <v>205.97498206319989</v>
      </c>
      <c r="AY62" s="596">
        <v>208.68265901363205</v>
      </c>
      <c r="AZ62" s="596">
        <v>219.88104522153253</v>
      </c>
      <c r="BA62" s="596">
        <v>221.21575111000197</v>
      </c>
    </row>
    <row r="63" spans="1:53" x14ac:dyDescent="0.25">
      <c r="A63" s="598"/>
      <c r="B63" s="598"/>
      <c r="C63" s="599"/>
      <c r="D63" s="600"/>
      <c r="E63" s="599"/>
      <c r="F63" s="600"/>
      <c r="G63" s="599"/>
      <c r="H63" s="600"/>
      <c r="I63" s="599"/>
      <c r="J63" s="600"/>
      <c r="K63" s="599"/>
      <c r="L63" s="600"/>
      <c r="M63" s="599"/>
      <c r="N63" s="600"/>
      <c r="O63" s="599"/>
      <c r="P63" s="600"/>
      <c r="Q63" s="599"/>
      <c r="R63" s="600"/>
      <c r="S63" s="682"/>
      <c r="T63" s="683"/>
      <c r="U63" s="682"/>
      <c r="V63" s="683"/>
      <c r="W63" s="682"/>
      <c r="X63" s="683"/>
      <c r="Y63" s="682"/>
      <c r="Z63" s="683"/>
      <c r="AA63" s="682"/>
      <c r="AB63" s="683"/>
      <c r="AC63" s="682"/>
      <c r="AD63" s="683"/>
      <c r="AE63" s="599"/>
      <c r="AF63" s="600"/>
      <c r="AG63" s="599"/>
      <c r="AH63" s="600"/>
      <c r="AI63" s="599"/>
      <c r="AJ63" s="600"/>
      <c r="AK63" s="599"/>
      <c r="AL63" s="600"/>
      <c r="AM63" s="601"/>
      <c r="AN63" s="601"/>
      <c r="AO63" s="601"/>
      <c r="AP63" s="601"/>
      <c r="AQ63" s="601"/>
      <c r="AR63" s="594">
        <v>0</v>
      </c>
      <c r="AS63" s="600"/>
      <c r="AT63" s="594"/>
      <c r="AU63" s="600"/>
      <c r="AV63" s="601"/>
      <c r="AW63" s="601"/>
      <c r="AX63" s="601"/>
      <c r="AY63" s="601"/>
      <c r="AZ63" s="596"/>
      <c r="BA63" s="596"/>
    </row>
    <row r="64" spans="1:53" x14ac:dyDescent="0.25">
      <c r="A64" s="602" t="s">
        <v>286</v>
      </c>
      <c r="B64" s="603">
        <f>SUM(B42:B62)</f>
        <v>15826.630610302282</v>
      </c>
      <c r="C64" s="604">
        <f>SUM(C42:C62)</f>
        <v>17127.501999999997</v>
      </c>
      <c r="D64" s="605">
        <f>(+C64-B64)/B64</f>
        <v>8.2195093935592212E-2</v>
      </c>
      <c r="E64" s="604">
        <f>SUM(E42:E62)</f>
        <v>18682.407999999999</v>
      </c>
      <c r="F64" s="605">
        <f>(+E64-C64)/C64</f>
        <v>9.0784166891354212E-2</v>
      </c>
      <c r="G64" s="604">
        <f>SUM(G42:G62)</f>
        <v>20653.322</v>
      </c>
      <c r="H64" s="605">
        <f>(+G64-E64)/E64</f>
        <v>0.10549571554159404</v>
      </c>
      <c r="I64" s="604">
        <f>SUM(I42:I62)</f>
        <v>23365.906000000003</v>
      </c>
      <c r="J64" s="605">
        <f>(+I64-G64)/G64</f>
        <v>0.13133887129634655</v>
      </c>
      <c r="K64" s="604">
        <f>SUM(K42:K62)</f>
        <v>27543.661000000004</v>
      </c>
      <c r="L64" s="605">
        <f>(+K64-I64)/I64</f>
        <v>0.17879704728761645</v>
      </c>
      <c r="M64" s="604">
        <f>SUM(M42:M62)</f>
        <v>27880.849000000006</v>
      </c>
      <c r="N64" s="605">
        <f>(+M64-K64)/K64</f>
        <v>1.2241945615000195E-2</v>
      </c>
      <c r="O64" s="604">
        <f>SUM(O42:O62)</f>
        <v>31489.382999999994</v>
      </c>
      <c r="P64" s="605">
        <f>(+O64-M64)/M64</f>
        <v>0.12942697691881577</v>
      </c>
      <c r="Q64" s="604">
        <f>SUM(Q42:Q62)</f>
        <v>32481.672999999999</v>
      </c>
      <c r="R64" s="605">
        <f>(+Q64-O64)/O64</f>
        <v>3.151189084905235E-2</v>
      </c>
      <c r="S64" s="684">
        <v>17127.501999999997</v>
      </c>
      <c r="T64" s="685">
        <v>8.2195093935592212E-2</v>
      </c>
      <c r="U64" s="684">
        <v>18682.408000000003</v>
      </c>
      <c r="V64" s="685">
        <v>9.078416689135442E-2</v>
      </c>
      <c r="W64" s="684">
        <v>20653.322</v>
      </c>
      <c r="X64" s="685">
        <v>0.10549571554159382</v>
      </c>
      <c r="Y64" s="684">
        <v>23365.905999999999</v>
      </c>
      <c r="Z64" s="685">
        <v>0.13133887129634636</v>
      </c>
      <c r="AA64" s="684">
        <v>27543.661000000004</v>
      </c>
      <c r="AB64" s="685">
        <v>0.17879704728761645</v>
      </c>
      <c r="AC64" s="684">
        <v>27880.849000000006</v>
      </c>
      <c r="AD64" s="685">
        <v>1.2241945615000195E-2</v>
      </c>
      <c r="AE64" s="604">
        <v>31489.382999999994</v>
      </c>
      <c r="AF64" s="605">
        <v>0.12942697691881577</v>
      </c>
      <c r="AG64" s="604">
        <v>32481.672999999999</v>
      </c>
      <c r="AH64" s="605">
        <v>3.151189084905235E-2</v>
      </c>
      <c r="AI64" s="604">
        <v>33928.060999999994</v>
      </c>
      <c r="AJ64" s="605">
        <v>4.4529356600566582E-2</v>
      </c>
      <c r="AK64" s="604">
        <v>34203.538</v>
      </c>
      <c r="AL64" s="605">
        <v>8.1194442558920853E-3</v>
      </c>
      <c r="AM64" s="606">
        <v>109.07841668913542</v>
      </c>
      <c r="AN64" s="606">
        <v>120.58572230789991</v>
      </c>
      <c r="AO64" s="606">
        <v>136.42331497027416</v>
      </c>
      <c r="AP64" s="606">
        <v>160.81540086814766</v>
      </c>
      <c r="AQ64" s="606">
        <v>162.78409425963</v>
      </c>
      <c r="AR64" s="609">
        <v>35501.787000000018</v>
      </c>
      <c r="AS64" s="605">
        <v>3.7956570457711655E-2</v>
      </c>
      <c r="AT64" s="603">
        <v>36094.323000000019</v>
      </c>
      <c r="AU64" s="605">
        <v>1.6690314772042313E-2</v>
      </c>
      <c r="AV64" s="606">
        <v>183.85274747012144</v>
      </c>
      <c r="AW64" s="606">
        <v>189.6462951806983</v>
      </c>
      <c r="AX64" s="606">
        <v>198.09112268677592</v>
      </c>
      <c r="AY64" s="606">
        <v>199.69951251501828</v>
      </c>
      <c r="AZ64" s="606">
        <v>207.27942113216523</v>
      </c>
      <c r="BA64" s="606">
        <v>210.73897991662778</v>
      </c>
    </row>
    <row r="65" spans="1:53" x14ac:dyDescent="0.25">
      <c r="A65" s="429"/>
      <c r="B65" s="429"/>
      <c r="C65" s="429"/>
      <c r="D65" s="429"/>
      <c r="E65" s="429"/>
      <c r="F65" s="429"/>
      <c r="G65" s="429"/>
      <c r="H65" s="575"/>
      <c r="I65" s="429"/>
      <c r="J65" s="429"/>
      <c r="K65" s="429"/>
      <c r="L65" s="429"/>
      <c r="M65" s="429"/>
      <c r="N65" s="429"/>
      <c r="O65" s="429"/>
      <c r="P65" s="429"/>
      <c r="Q65" s="429"/>
      <c r="R65" s="429"/>
      <c r="S65" s="429"/>
      <c r="T65" s="429"/>
      <c r="U65" s="429"/>
      <c r="V65" s="429"/>
      <c r="W65" s="429"/>
      <c r="X65" s="429"/>
      <c r="Y65" s="429"/>
      <c r="Z65" s="429"/>
      <c r="AA65" s="429"/>
      <c r="AB65" s="429"/>
      <c r="AC65" s="429"/>
      <c r="AD65" s="429"/>
      <c r="AI65" s="429"/>
      <c r="AJ65" s="429"/>
      <c r="AK65" s="429"/>
      <c r="AL65" s="429"/>
      <c r="AM65" s="429"/>
      <c r="AN65" s="429"/>
      <c r="AO65" s="429"/>
      <c r="AP65" s="429"/>
      <c r="AQ65" s="429"/>
      <c r="AR65" s="429"/>
      <c r="AS65" s="429"/>
      <c r="AT65" s="429"/>
      <c r="AU65" s="429"/>
      <c r="AV65" s="429"/>
      <c r="AW65" s="429"/>
      <c r="AX65" s="429"/>
      <c r="AY65" s="429"/>
      <c r="AZ65" s="429"/>
    </row>
    <row r="66" spans="1:53" ht="30.75" x14ac:dyDescent="0.25">
      <c r="A66" s="814" t="s">
        <v>288</v>
      </c>
      <c r="B66" s="814"/>
      <c r="C66" s="814"/>
      <c r="D66" s="814"/>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429"/>
      <c r="AU66" s="429"/>
      <c r="AV66" s="429"/>
      <c r="AW66" s="429"/>
      <c r="AX66" s="429"/>
      <c r="AY66" s="429"/>
      <c r="AZ66" s="429"/>
    </row>
    <row r="67" spans="1:53" x14ac:dyDescent="0.25">
      <c r="A67" s="429"/>
      <c r="B67" s="429"/>
      <c r="C67" s="429"/>
      <c r="D67" s="429"/>
      <c r="E67" s="429"/>
      <c r="F67" s="429"/>
      <c r="G67" s="429"/>
      <c r="H67" s="576"/>
      <c r="I67" s="429"/>
      <c r="J67" s="429"/>
      <c r="K67" s="429"/>
      <c r="L67" s="429"/>
      <c r="M67" s="429"/>
      <c r="N67" s="429"/>
      <c r="O67" s="429"/>
      <c r="P67" s="429"/>
      <c r="Q67" s="429"/>
      <c r="R67" s="429"/>
      <c r="S67" s="429"/>
      <c r="T67" s="429"/>
      <c r="U67" s="429"/>
      <c r="V67" s="429"/>
      <c r="W67" s="429"/>
      <c r="X67" s="429"/>
      <c r="Y67" s="429"/>
      <c r="Z67" s="429"/>
      <c r="AA67" s="429"/>
      <c r="AB67" s="429"/>
      <c r="AC67" s="429"/>
      <c r="AD67" s="429"/>
      <c r="AI67" s="429"/>
      <c r="AJ67" s="429"/>
      <c r="AK67" s="429"/>
      <c r="AL67" s="429"/>
      <c r="AM67" s="577"/>
      <c r="AN67" s="577"/>
      <c r="AO67" s="577"/>
      <c r="AP67" s="429"/>
      <c r="AQ67" s="429"/>
      <c r="AR67" s="429"/>
      <c r="AS67" s="429"/>
      <c r="AT67" s="429"/>
      <c r="AU67" s="429"/>
      <c r="AV67" s="429"/>
      <c r="AW67" s="429"/>
      <c r="AX67" s="429"/>
      <c r="AY67" s="429"/>
      <c r="AZ67" s="429"/>
    </row>
    <row r="68" spans="1:53" x14ac:dyDescent="0.25">
      <c r="A68" s="429"/>
      <c r="B68" s="429"/>
      <c r="C68" s="429"/>
      <c r="D68" s="429"/>
      <c r="E68" s="576"/>
      <c r="F68" s="576"/>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I68" s="429"/>
      <c r="AJ68" s="429"/>
      <c r="AK68" s="429"/>
      <c r="AL68" s="429"/>
      <c r="AM68" s="608" t="s">
        <v>283</v>
      </c>
      <c r="AN68" s="581"/>
      <c r="AO68" s="581"/>
      <c r="AP68" s="581"/>
      <c r="AQ68" s="581"/>
      <c r="AR68" s="580"/>
      <c r="AS68" s="580"/>
      <c r="AT68" s="580"/>
      <c r="AU68" s="580"/>
      <c r="AV68" s="581"/>
      <c r="AW68" s="581"/>
      <c r="AX68" s="813" t="s">
        <v>283</v>
      </c>
      <c r="AY68" s="813"/>
      <c r="AZ68" s="813"/>
      <c r="BA68" s="813"/>
    </row>
    <row r="69" spans="1:53" x14ac:dyDescent="0.25">
      <c r="A69" s="582"/>
      <c r="B69" s="583">
        <v>2000</v>
      </c>
      <c r="C69" s="808">
        <v>2001</v>
      </c>
      <c r="D69" s="809"/>
      <c r="E69" s="808">
        <v>2002</v>
      </c>
      <c r="F69" s="809"/>
      <c r="G69" s="808">
        <v>2003</v>
      </c>
      <c r="H69" s="809"/>
      <c r="I69" s="808">
        <v>2004</v>
      </c>
      <c r="J69" s="809"/>
      <c r="K69" s="808">
        <v>2005</v>
      </c>
      <c r="L69" s="809"/>
      <c r="M69" s="808">
        <v>2006</v>
      </c>
      <c r="N69" s="809"/>
      <c r="O69" s="808">
        <v>2007</v>
      </c>
      <c r="P69" s="809"/>
      <c r="Q69" s="808">
        <v>2008</v>
      </c>
      <c r="R69" s="809"/>
      <c r="S69" s="817">
        <v>2001</v>
      </c>
      <c r="T69" s="818"/>
      <c r="U69" s="817">
        <v>2002</v>
      </c>
      <c r="V69" s="818"/>
      <c r="W69" s="817">
        <v>2003</v>
      </c>
      <c r="X69" s="818"/>
      <c r="Y69" s="817">
        <v>2004</v>
      </c>
      <c r="Z69" s="818"/>
      <c r="AA69" s="817">
        <v>2005</v>
      </c>
      <c r="AB69" s="818"/>
      <c r="AC69" s="817">
        <v>2006</v>
      </c>
      <c r="AD69" s="818"/>
      <c r="AE69" s="808">
        <v>2007</v>
      </c>
      <c r="AF69" s="809"/>
      <c r="AG69" s="808">
        <v>2008</v>
      </c>
      <c r="AH69" s="809"/>
      <c r="AI69" s="808">
        <f>+AI38</f>
        <v>2009</v>
      </c>
      <c r="AJ69" s="809"/>
      <c r="AK69" s="808">
        <f>+AK38</f>
        <v>2010</v>
      </c>
      <c r="AL69" s="809"/>
      <c r="AM69" s="584" t="s">
        <v>4</v>
      </c>
      <c r="AN69" s="584" t="s">
        <v>5</v>
      </c>
      <c r="AO69" s="584" t="s">
        <v>6</v>
      </c>
      <c r="AP69" s="584" t="s">
        <v>7</v>
      </c>
      <c r="AQ69" s="584" t="s">
        <v>8</v>
      </c>
      <c r="AR69" s="808">
        <f>+AR38</f>
        <v>2011</v>
      </c>
      <c r="AS69" s="809"/>
      <c r="AT69" s="808">
        <v>2012</v>
      </c>
      <c r="AU69" s="809"/>
      <c r="AV69" s="584" t="s">
        <v>9</v>
      </c>
      <c r="AW69" s="584" t="s">
        <v>10</v>
      </c>
      <c r="AX69" s="584" t="s">
        <v>11</v>
      </c>
      <c r="AY69" s="584" t="s">
        <v>12</v>
      </c>
      <c r="AZ69" s="584" t="s">
        <v>13</v>
      </c>
      <c r="BA69" s="584" t="s">
        <v>14</v>
      </c>
    </row>
    <row r="70" spans="1:53" x14ac:dyDescent="0.25">
      <c r="A70" s="585"/>
      <c r="B70" s="582"/>
      <c r="C70" s="586"/>
      <c r="D70" s="587"/>
      <c r="E70" s="586"/>
      <c r="F70" s="587" t="s">
        <v>284</v>
      </c>
      <c r="G70" s="586"/>
      <c r="H70" s="587" t="s">
        <v>284</v>
      </c>
      <c r="I70" s="586"/>
      <c r="J70" s="587" t="s">
        <v>284</v>
      </c>
      <c r="K70" s="586"/>
      <c r="L70" s="587" t="s">
        <v>284</v>
      </c>
      <c r="M70" s="586"/>
      <c r="N70" s="587" t="s">
        <v>284</v>
      </c>
      <c r="O70" s="586"/>
      <c r="P70" s="587" t="s">
        <v>284</v>
      </c>
      <c r="Q70" s="586"/>
      <c r="R70" s="587" t="s">
        <v>284</v>
      </c>
      <c r="S70" s="689"/>
      <c r="T70" s="690"/>
      <c r="U70" s="689"/>
      <c r="V70" s="690" t="s">
        <v>284</v>
      </c>
      <c r="W70" s="689"/>
      <c r="X70" s="690" t="s">
        <v>284</v>
      </c>
      <c r="Y70" s="689"/>
      <c r="Z70" s="690" t="s">
        <v>284</v>
      </c>
      <c r="AA70" s="689"/>
      <c r="AB70" s="690" t="s">
        <v>284</v>
      </c>
      <c r="AC70" s="689"/>
      <c r="AD70" s="690" t="s">
        <v>284</v>
      </c>
      <c r="AE70" s="586"/>
      <c r="AF70" s="587" t="s">
        <v>284</v>
      </c>
      <c r="AG70" s="586"/>
      <c r="AH70" s="587" t="s">
        <v>284</v>
      </c>
      <c r="AI70" s="586"/>
      <c r="AJ70" s="587" t="s">
        <v>284</v>
      </c>
      <c r="AK70" s="586"/>
      <c r="AL70" s="587" t="s">
        <v>284</v>
      </c>
      <c r="AM70" s="588"/>
      <c r="AN70" s="588"/>
      <c r="AO70" s="588"/>
      <c r="AP70" s="588"/>
      <c r="AQ70" s="588"/>
      <c r="AR70" s="586"/>
      <c r="AS70" s="587" t="s">
        <v>284</v>
      </c>
      <c r="AT70" s="586"/>
      <c r="AU70" s="587" t="s">
        <v>284</v>
      </c>
      <c r="AV70" s="588"/>
      <c r="AW70" s="588"/>
      <c r="AX70" s="588"/>
      <c r="AY70" s="588"/>
      <c r="AZ70" s="588"/>
      <c r="BA70" s="588"/>
    </row>
    <row r="71" spans="1:53" x14ac:dyDescent="0.25">
      <c r="A71" s="585"/>
      <c r="B71" s="589"/>
      <c r="C71" s="590"/>
      <c r="D71" s="591"/>
      <c r="E71" s="590"/>
      <c r="F71" s="591" t="s">
        <v>17</v>
      </c>
      <c r="G71" s="590"/>
      <c r="H71" s="591" t="s">
        <v>17</v>
      </c>
      <c r="I71" s="590"/>
      <c r="J71" s="591" t="s">
        <v>17</v>
      </c>
      <c r="K71" s="590"/>
      <c r="L71" s="591" t="s">
        <v>17</v>
      </c>
      <c r="M71" s="590"/>
      <c r="N71" s="591" t="s">
        <v>17</v>
      </c>
      <c r="O71" s="590"/>
      <c r="P71" s="591" t="s">
        <v>17</v>
      </c>
      <c r="Q71" s="590"/>
      <c r="R71" s="591" t="s">
        <v>17</v>
      </c>
      <c r="S71" s="691"/>
      <c r="T71" s="692"/>
      <c r="U71" s="691"/>
      <c r="V71" s="692" t="s">
        <v>17</v>
      </c>
      <c r="W71" s="691"/>
      <c r="X71" s="692" t="s">
        <v>17</v>
      </c>
      <c r="Y71" s="691"/>
      <c r="Z71" s="692" t="s">
        <v>17</v>
      </c>
      <c r="AA71" s="691"/>
      <c r="AB71" s="692" t="s">
        <v>17</v>
      </c>
      <c r="AC71" s="691"/>
      <c r="AD71" s="692" t="s">
        <v>17</v>
      </c>
      <c r="AE71" s="590"/>
      <c r="AF71" s="591" t="s">
        <v>17</v>
      </c>
      <c r="AG71" s="590"/>
      <c r="AH71" s="591" t="s">
        <v>17</v>
      </c>
      <c r="AI71" s="590"/>
      <c r="AJ71" s="591" t="s">
        <v>17</v>
      </c>
      <c r="AK71" s="590"/>
      <c r="AL71" s="591" t="s">
        <v>17</v>
      </c>
      <c r="AM71" s="588"/>
      <c r="AN71" s="588"/>
      <c r="AO71" s="588"/>
      <c r="AP71" s="588"/>
      <c r="AQ71" s="588"/>
      <c r="AR71" s="590"/>
      <c r="AS71" s="591" t="s">
        <v>17</v>
      </c>
      <c r="AT71" s="590"/>
      <c r="AU71" s="591" t="s">
        <v>17</v>
      </c>
      <c r="AV71" s="588"/>
      <c r="AW71" s="588"/>
      <c r="AX71" s="588"/>
      <c r="AY71" s="588"/>
      <c r="AZ71" s="588"/>
      <c r="BA71" s="588"/>
    </row>
    <row r="72" spans="1:53" x14ac:dyDescent="0.25">
      <c r="A72" s="585"/>
      <c r="B72" s="589"/>
      <c r="C72" s="590"/>
      <c r="D72" s="591"/>
      <c r="E72" s="590"/>
      <c r="F72" s="591" t="s">
        <v>285</v>
      </c>
      <c r="G72" s="590"/>
      <c r="H72" s="591" t="s">
        <v>285</v>
      </c>
      <c r="I72" s="590"/>
      <c r="J72" s="591" t="s">
        <v>285</v>
      </c>
      <c r="K72" s="590"/>
      <c r="L72" s="591" t="s">
        <v>285</v>
      </c>
      <c r="M72" s="590"/>
      <c r="N72" s="591" t="s">
        <v>285</v>
      </c>
      <c r="O72" s="590"/>
      <c r="P72" s="591" t="s">
        <v>285</v>
      </c>
      <c r="Q72" s="590"/>
      <c r="R72" s="591" t="s">
        <v>285</v>
      </c>
      <c r="S72" s="691"/>
      <c r="T72" s="692"/>
      <c r="U72" s="691"/>
      <c r="V72" s="692" t="s">
        <v>285</v>
      </c>
      <c r="W72" s="691"/>
      <c r="X72" s="692" t="s">
        <v>285</v>
      </c>
      <c r="Y72" s="691"/>
      <c r="Z72" s="692" t="s">
        <v>285</v>
      </c>
      <c r="AA72" s="691"/>
      <c r="AB72" s="692" t="s">
        <v>285</v>
      </c>
      <c r="AC72" s="691"/>
      <c r="AD72" s="692" t="s">
        <v>285</v>
      </c>
      <c r="AE72" s="590"/>
      <c r="AF72" s="591" t="s">
        <v>285</v>
      </c>
      <c r="AG72" s="590"/>
      <c r="AH72" s="591" t="s">
        <v>285</v>
      </c>
      <c r="AI72" s="590"/>
      <c r="AJ72" s="591" t="s">
        <v>285</v>
      </c>
      <c r="AK72" s="590"/>
      <c r="AL72" s="591" t="s">
        <v>285</v>
      </c>
      <c r="AM72" s="588"/>
      <c r="AN72" s="588"/>
      <c r="AO72" s="588"/>
      <c r="AP72" s="588"/>
      <c r="AQ72" s="588"/>
      <c r="AR72" s="590"/>
      <c r="AS72" s="591" t="s">
        <v>285</v>
      </c>
      <c r="AT72" s="590"/>
      <c r="AU72" s="591" t="s">
        <v>285</v>
      </c>
      <c r="AV72" s="588"/>
      <c r="AW72" s="588"/>
      <c r="AX72" s="588"/>
      <c r="AY72" s="588"/>
      <c r="AZ72" s="588"/>
      <c r="BA72" s="588"/>
    </row>
    <row r="73" spans="1:53" x14ac:dyDescent="0.25">
      <c r="A73" s="592" t="s">
        <v>54</v>
      </c>
      <c r="B73" s="593"/>
      <c r="C73" s="594">
        <v>89.153000000000006</v>
      </c>
      <c r="D73" s="595"/>
      <c r="E73" s="594">
        <v>14.666</v>
      </c>
      <c r="F73" s="595">
        <v>-0.83549628167307888</v>
      </c>
      <c r="G73" s="594">
        <v>45.889000000000003</v>
      </c>
      <c r="H73" s="595">
        <v>2.1289376789854084</v>
      </c>
      <c r="I73" s="594">
        <v>236.40100000000001</v>
      </c>
      <c r="J73" s="595">
        <v>4.1515831680794957</v>
      </c>
      <c r="K73" s="594">
        <v>226.386</v>
      </c>
      <c r="L73" s="595">
        <v>-4.2364457003143029E-2</v>
      </c>
      <c r="M73" s="594">
        <v>42.34</v>
      </c>
      <c r="N73" s="595">
        <v>-0.81297430053095154</v>
      </c>
      <c r="O73" s="594">
        <f>+[14]S2007!I12</f>
        <v>21.536999999999999</v>
      </c>
      <c r="P73" s="595">
        <f t="shared" ref="P73:P93" si="4">(+O73-M73)/M73</f>
        <v>-0.49133207368918286</v>
      </c>
      <c r="Q73" s="594">
        <f>+[15]S2008!I12</f>
        <v>37.363999999999997</v>
      </c>
      <c r="R73" s="595">
        <f t="shared" ref="R73:R93" si="5">(+Q73-O73)/O73</f>
        <v>0.73487486650879874</v>
      </c>
      <c r="S73" s="680">
        <v>89.153000000000006</v>
      </c>
      <c r="T73" s="681"/>
      <c r="U73" s="680">
        <v>14.666</v>
      </c>
      <c r="V73" s="681">
        <v>-0.83549628167307888</v>
      </c>
      <c r="W73" s="680">
        <v>45.889000000000003</v>
      </c>
      <c r="X73" s="681">
        <v>2.1289376789854084</v>
      </c>
      <c r="Y73" s="680">
        <v>236.40100000000001</v>
      </c>
      <c r="Z73" s="681">
        <v>4.1515831680794957</v>
      </c>
      <c r="AA73" s="680">
        <v>226.386</v>
      </c>
      <c r="AB73" s="681">
        <v>-4.2364457003143029E-2</v>
      </c>
      <c r="AC73" s="680">
        <v>42.34</v>
      </c>
      <c r="AD73" s="681">
        <v>-0.81297430053095154</v>
      </c>
      <c r="AE73" s="594">
        <v>21.536999999999999</v>
      </c>
      <c r="AF73" s="595">
        <v>-0.49133207368918286</v>
      </c>
      <c r="AG73" s="594">
        <v>37.363999999999997</v>
      </c>
      <c r="AH73" s="595">
        <v>0.73487486650879874</v>
      </c>
      <c r="AI73" s="594">
        <v>15.321999999999999</v>
      </c>
      <c r="AJ73" s="595">
        <v>-0.58992613210577027</v>
      </c>
      <c r="AK73" s="594">
        <v>10.63</v>
      </c>
      <c r="AL73" s="595">
        <v>-0.30622634120871939</v>
      </c>
      <c r="AM73" s="596">
        <v>16.450371832692113</v>
      </c>
      <c r="AN73" s="596">
        <v>51.472188260630602</v>
      </c>
      <c r="AO73" s="596">
        <v>265.16325866768364</v>
      </c>
      <c r="AP73" s="596">
        <v>253.92976119704326</v>
      </c>
      <c r="AQ73" s="596">
        <v>47.491391203885456</v>
      </c>
      <c r="AR73" s="594">
        <v>25.311</v>
      </c>
      <c r="AS73" s="595">
        <v>1.381091251175917</v>
      </c>
      <c r="AT73" s="594">
        <v>20.309000000000001</v>
      </c>
      <c r="AU73" s="595">
        <v>-0.19762158745209588</v>
      </c>
      <c r="AV73" s="596">
        <v>24.157347481296185</v>
      </c>
      <c r="AW73" s="596">
        <v>41.909974986820409</v>
      </c>
      <c r="AX73" s="596">
        <v>17.186185546195858</v>
      </c>
      <c r="AY73" s="596">
        <v>11.923322827050114</v>
      </c>
      <c r="AZ73" s="596">
        <v>28.390519668435161</v>
      </c>
      <c r="BA73" s="596">
        <v>22.77994010296905</v>
      </c>
    </row>
    <row r="74" spans="1:53" x14ac:dyDescent="0.25">
      <c r="A74" s="592" t="s">
        <v>55</v>
      </c>
      <c r="B74" s="593"/>
      <c r="C74" s="594">
        <v>0.82399999999999995</v>
      </c>
      <c r="D74" s="595"/>
      <c r="E74" s="594">
        <v>0.24199999999999999</v>
      </c>
      <c r="F74" s="595">
        <v>-0.7063106796116505</v>
      </c>
      <c r="G74" s="594">
        <v>1.7210000000000001</v>
      </c>
      <c r="H74" s="595">
        <v>6.1115702479338845</v>
      </c>
      <c r="I74" s="594">
        <v>0.66500000000000004</v>
      </c>
      <c r="J74" s="595">
        <v>-0.61359674607786174</v>
      </c>
      <c r="K74" s="594">
        <v>1.2290000000000001</v>
      </c>
      <c r="L74" s="595">
        <v>0.84812030075187972</v>
      </c>
      <c r="M74" s="594">
        <v>1.25</v>
      </c>
      <c r="N74" s="595">
        <v>1.7087062652562983E-2</v>
      </c>
      <c r="O74" s="594">
        <f>+[14]S2007!I13</f>
        <v>1.5640000000000001</v>
      </c>
      <c r="P74" s="595">
        <f t="shared" si="4"/>
        <v>0.25120000000000003</v>
      </c>
      <c r="Q74" s="594">
        <f>+[15]S2008!I13</f>
        <v>0.83499999999999996</v>
      </c>
      <c r="R74" s="595">
        <f t="shared" si="5"/>
        <v>-0.46611253196930952</v>
      </c>
      <c r="S74" s="680">
        <v>0.82399999999999995</v>
      </c>
      <c r="T74" s="681"/>
      <c r="U74" s="680">
        <v>0.24199999999999999</v>
      </c>
      <c r="V74" s="681">
        <v>-0.7063106796116505</v>
      </c>
      <c r="W74" s="680">
        <v>1.7210000000000001</v>
      </c>
      <c r="X74" s="681">
        <v>6.1115702479338845</v>
      </c>
      <c r="Y74" s="680">
        <v>0.66500000000000004</v>
      </c>
      <c r="Z74" s="681">
        <v>-0.61359674607786174</v>
      </c>
      <c r="AA74" s="680">
        <v>1.2290000000000001</v>
      </c>
      <c r="AB74" s="681">
        <v>0.84812030075187972</v>
      </c>
      <c r="AC74" s="680">
        <v>1.25</v>
      </c>
      <c r="AD74" s="681">
        <v>1.7087062652562983E-2</v>
      </c>
      <c r="AE74" s="594">
        <v>1.5640000000000001</v>
      </c>
      <c r="AF74" s="595">
        <v>0.25120000000000003</v>
      </c>
      <c r="AG74" s="594">
        <v>0.83499999999999996</v>
      </c>
      <c r="AH74" s="595">
        <v>-0.46611253196930952</v>
      </c>
      <c r="AI74" s="594">
        <v>-8.0000000000000002E-3</v>
      </c>
      <c r="AJ74" s="595">
        <v>-1.0095808383233533</v>
      </c>
      <c r="AK74" s="594">
        <v>0.85299999999999998</v>
      </c>
      <c r="AL74" s="595">
        <v>-107.625</v>
      </c>
      <c r="AM74" s="596">
        <v>29.368932038834956</v>
      </c>
      <c r="AN74" s="596">
        <v>208.85922330097088</v>
      </c>
      <c r="AO74" s="596">
        <v>80.703883495145647</v>
      </c>
      <c r="AP74" s="596">
        <v>149.15048543689323</v>
      </c>
      <c r="AQ74" s="596">
        <v>151.69902912621359</v>
      </c>
      <c r="AR74" s="594">
        <v>0.74</v>
      </c>
      <c r="AS74" s="595">
        <v>-0.13247362250879249</v>
      </c>
      <c r="AT74" s="594">
        <v>0</v>
      </c>
      <c r="AU74" s="595">
        <v>-1</v>
      </c>
      <c r="AV74" s="596">
        <v>189.80582524271847</v>
      </c>
      <c r="AW74" s="596">
        <v>101.33495145631068</v>
      </c>
      <c r="AX74" s="596">
        <v>-0.97087378640776478</v>
      </c>
      <c r="AY74" s="596">
        <v>103.51941747572816</v>
      </c>
      <c r="AZ74" s="596">
        <v>89.805825242718456</v>
      </c>
      <c r="BA74" s="596">
        <v>0</v>
      </c>
    </row>
    <row r="75" spans="1:53" x14ac:dyDescent="0.25">
      <c r="A75" s="592" t="s">
        <v>56</v>
      </c>
      <c r="B75" s="593"/>
      <c r="C75" s="594">
        <v>-18.756</v>
      </c>
      <c r="D75" s="595"/>
      <c r="E75" s="594">
        <v>43.600999999999999</v>
      </c>
      <c r="F75" s="595">
        <v>-3.3246427809767538</v>
      </c>
      <c r="G75" s="594">
        <v>89.018000000000001</v>
      </c>
      <c r="H75" s="595">
        <v>1.0416504208619068</v>
      </c>
      <c r="I75" s="594">
        <v>134.88</v>
      </c>
      <c r="J75" s="595">
        <v>0.51519917320092556</v>
      </c>
      <c r="K75" s="594">
        <v>292.59699999999998</v>
      </c>
      <c r="L75" s="595">
        <v>1.1693134638196916</v>
      </c>
      <c r="M75" s="594">
        <v>98.162000000000006</v>
      </c>
      <c r="N75" s="595">
        <v>-0.66451467376630646</v>
      </c>
      <c r="O75" s="594">
        <f>+[14]S2007!I14</f>
        <v>65.436000000000007</v>
      </c>
      <c r="P75" s="595">
        <f t="shared" si="4"/>
        <v>-0.3333876652879933</v>
      </c>
      <c r="Q75" s="594">
        <f>+[15]S2008!I14</f>
        <v>58.021000000000001</v>
      </c>
      <c r="R75" s="595">
        <f t="shared" si="5"/>
        <v>-0.11331682865700846</v>
      </c>
      <c r="S75" s="680">
        <v>-18.756</v>
      </c>
      <c r="T75" s="681"/>
      <c r="U75" s="680">
        <v>43.600999999999999</v>
      </c>
      <c r="V75" s="681">
        <v>-3.3246427809767538</v>
      </c>
      <c r="W75" s="680">
        <v>89.018000000000001</v>
      </c>
      <c r="X75" s="681">
        <v>1.0416504208619068</v>
      </c>
      <c r="Y75" s="680">
        <v>134.88</v>
      </c>
      <c r="Z75" s="681">
        <v>0.51519917320092556</v>
      </c>
      <c r="AA75" s="680">
        <v>292.59699999999998</v>
      </c>
      <c r="AB75" s="681">
        <v>1.1693134638196916</v>
      </c>
      <c r="AC75" s="680">
        <v>98.162000000000006</v>
      </c>
      <c r="AD75" s="681">
        <v>-0.66451467376630646</v>
      </c>
      <c r="AE75" s="594">
        <v>65.436000000000007</v>
      </c>
      <c r="AF75" s="595">
        <v>-0.3333876652879933</v>
      </c>
      <c r="AG75" s="594">
        <v>58.021000000000001</v>
      </c>
      <c r="AH75" s="595">
        <v>-0.11331682865700846</v>
      </c>
      <c r="AI75" s="594">
        <v>39.973999999999997</v>
      </c>
      <c r="AJ75" s="595">
        <v>-0.31104255355819449</v>
      </c>
      <c r="AK75" s="594">
        <v>6.9859999999999998</v>
      </c>
      <c r="AL75" s="595">
        <v>-0.8252364036623806</v>
      </c>
      <c r="AM75" s="596">
        <v>-232.46427809767539</v>
      </c>
      <c r="AN75" s="596">
        <v>-474.61079121347836</v>
      </c>
      <c r="AO75" s="596">
        <v>-719.12987843889948</v>
      </c>
      <c r="AP75" s="596">
        <v>-1560.0181275325226</v>
      </c>
      <c r="AQ75" s="596">
        <v>-523.36319044572406</v>
      </c>
      <c r="AR75" s="594">
        <v>26.731000000000002</v>
      </c>
      <c r="AS75" s="595">
        <v>2.8263670197537936</v>
      </c>
      <c r="AT75" s="594">
        <v>35.399000000000001</v>
      </c>
      <c r="AU75" s="595">
        <v>0.32426770416370504</v>
      </c>
      <c r="AV75" s="596">
        <v>-348.88035828534873</v>
      </c>
      <c r="AW75" s="596">
        <v>-309.34634250373216</v>
      </c>
      <c r="AX75" s="596">
        <v>-213.12646619748341</v>
      </c>
      <c r="AY75" s="596">
        <v>-37.246747707400317</v>
      </c>
      <c r="AZ75" s="596">
        <v>-142.51972702068673</v>
      </c>
      <c r="BA75" s="596">
        <v>-188.73427169972274</v>
      </c>
    </row>
    <row r="76" spans="1:53" x14ac:dyDescent="0.25">
      <c r="A76" s="592" t="s">
        <v>57</v>
      </c>
      <c r="B76" s="593"/>
      <c r="C76" s="594">
        <v>0</v>
      </c>
      <c r="D76" s="595"/>
      <c r="E76" s="594">
        <v>3.1909999999999998</v>
      </c>
      <c r="F76" s="595" t="e">
        <v>#DIV/0!</v>
      </c>
      <c r="G76" s="594">
        <v>5.7510000000000003</v>
      </c>
      <c r="H76" s="595">
        <v>0.8022563459730494</v>
      </c>
      <c r="I76" s="594">
        <v>9.4629999999999992</v>
      </c>
      <c r="J76" s="595">
        <v>0.64545296470179081</v>
      </c>
      <c r="K76" s="594">
        <v>13.513999999999999</v>
      </c>
      <c r="L76" s="595">
        <v>0.42808834407693125</v>
      </c>
      <c r="M76" s="594">
        <v>4.4740000000000002</v>
      </c>
      <c r="N76" s="595">
        <v>-0.66893591830694088</v>
      </c>
      <c r="O76" s="594">
        <f>+[14]S2007!I15</f>
        <v>4.1779999999999999</v>
      </c>
      <c r="P76" s="595">
        <f t="shared" si="4"/>
        <v>-6.6160035762181546E-2</v>
      </c>
      <c r="Q76" s="594">
        <f>+[15]S2008!I15</f>
        <v>6.6790000000000003</v>
      </c>
      <c r="R76" s="595">
        <f t="shared" si="5"/>
        <v>0.59861177596936344</v>
      </c>
      <c r="S76" s="680">
        <v>0</v>
      </c>
      <c r="T76" s="681"/>
      <c r="U76" s="680">
        <v>3.1909999999999998</v>
      </c>
      <c r="V76" s="681" t="e">
        <v>#DIV/0!</v>
      </c>
      <c r="W76" s="680">
        <v>5.7510000000000003</v>
      </c>
      <c r="X76" s="681">
        <v>0.8022563459730494</v>
      </c>
      <c r="Y76" s="680">
        <v>9.4629999999999992</v>
      </c>
      <c r="Z76" s="681">
        <v>0.64545296470179081</v>
      </c>
      <c r="AA76" s="680">
        <v>13.513999999999999</v>
      </c>
      <c r="AB76" s="681">
        <v>0.42808834407693125</v>
      </c>
      <c r="AC76" s="680">
        <v>4.4740000000000002</v>
      </c>
      <c r="AD76" s="681">
        <v>-0.66893591830694088</v>
      </c>
      <c r="AE76" s="594">
        <v>4.1779999999999999</v>
      </c>
      <c r="AF76" s="595">
        <v>-6.6160035762181546E-2</v>
      </c>
      <c r="AG76" s="594">
        <v>6.6790000000000003</v>
      </c>
      <c r="AH76" s="595">
        <v>0.59861177596936344</v>
      </c>
      <c r="AI76" s="594">
        <v>18.382000000000001</v>
      </c>
      <c r="AJ76" s="595">
        <v>1.7522084144332986</v>
      </c>
      <c r="AK76" s="594">
        <v>1.3839999999999999</v>
      </c>
      <c r="AL76" s="595">
        <v>-0.92470895441192469</v>
      </c>
      <c r="AM76" s="596" t="e">
        <v>#DIV/0!</v>
      </c>
      <c r="AN76" s="596" t="e">
        <v>#DIV/0!</v>
      </c>
      <c r="AO76" s="596" t="e">
        <v>#DIV/0!</v>
      </c>
      <c r="AP76" s="596" t="e">
        <v>#DIV/0!</v>
      </c>
      <c r="AQ76" s="596" t="e">
        <v>#DIV/0!</v>
      </c>
      <c r="AR76" s="594">
        <v>4.1280000000000001</v>
      </c>
      <c r="AS76" s="595">
        <v>1.9826589595375725</v>
      </c>
      <c r="AT76" s="594">
        <v>15.425000000000001</v>
      </c>
      <c r="AU76" s="595">
        <v>2.7366763565891472</v>
      </c>
      <c r="AV76" s="596"/>
      <c r="AW76" s="596"/>
      <c r="AX76" s="596"/>
      <c r="AY76" s="596"/>
      <c r="AZ76" s="596"/>
      <c r="BA76" s="596"/>
    </row>
    <row r="77" spans="1:53" x14ac:dyDescent="0.25">
      <c r="A77" s="592" t="s">
        <v>58</v>
      </c>
      <c r="B77" s="593"/>
      <c r="C77" s="594">
        <v>7.2430000000000003</v>
      </c>
      <c r="D77" s="595"/>
      <c r="E77" s="594">
        <v>0.35299999999999998</v>
      </c>
      <c r="F77" s="595">
        <v>-0.95126328869253074</v>
      </c>
      <c r="G77" s="594">
        <v>1.524</v>
      </c>
      <c r="H77" s="595">
        <v>3.3172804532577906</v>
      </c>
      <c r="I77" s="594">
        <v>1.1879999999999999</v>
      </c>
      <c r="J77" s="595">
        <v>-0.22047244094488194</v>
      </c>
      <c r="K77" s="594">
        <v>4.359</v>
      </c>
      <c r="L77" s="595">
        <v>2.6691919191919196</v>
      </c>
      <c r="M77" s="594">
        <v>11.983000000000001</v>
      </c>
      <c r="N77" s="595">
        <v>1.7490250057352605</v>
      </c>
      <c r="O77" s="594">
        <f>+[14]S2007!I16</f>
        <v>5.1289999999999996</v>
      </c>
      <c r="P77" s="595">
        <f t="shared" si="4"/>
        <v>-0.57197696737044157</v>
      </c>
      <c r="Q77" s="594">
        <f>+[15]S2008!I16</f>
        <v>1.2589999999999999</v>
      </c>
      <c r="R77" s="595">
        <f t="shared" si="5"/>
        <v>-0.75453304737765647</v>
      </c>
      <c r="S77" s="680">
        <v>7.2430000000000003</v>
      </c>
      <c r="T77" s="681"/>
      <c r="U77" s="680">
        <v>0.35299999999999998</v>
      </c>
      <c r="V77" s="681">
        <v>-0.95126328869253074</v>
      </c>
      <c r="W77" s="680">
        <v>1.524</v>
      </c>
      <c r="X77" s="681">
        <v>3.3172804532577906</v>
      </c>
      <c r="Y77" s="680">
        <v>1.1879999999999999</v>
      </c>
      <c r="Z77" s="681">
        <v>-0.22047244094488194</v>
      </c>
      <c r="AA77" s="680">
        <v>4.359</v>
      </c>
      <c r="AB77" s="681">
        <v>2.6691919191919196</v>
      </c>
      <c r="AC77" s="680">
        <v>11.983000000000001</v>
      </c>
      <c r="AD77" s="681">
        <v>1.7490250057352605</v>
      </c>
      <c r="AE77" s="594">
        <v>5.1289999999999996</v>
      </c>
      <c r="AF77" s="595">
        <v>-0.57197696737044157</v>
      </c>
      <c r="AG77" s="594">
        <v>1.2589999999999999</v>
      </c>
      <c r="AH77" s="595">
        <v>-0.75453304737765647</v>
      </c>
      <c r="AI77" s="594">
        <v>4.7560000000000002</v>
      </c>
      <c r="AJ77" s="595">
        <v>2.7776012708498814</v>
      </c>
      <c r="AK77" s="594">
        <v>14.731999999999999</v>
      </c>
      <c r="AL77" s="595">
        <v>2.0975609756097557</v>
      </c>
      <c r="AM77" s="596">
        <v>4.8736711307469278</v>
      </c>
      <c r="AN77" s="596">
        <v>21.041005108380503</v>
      </c>
      <c r="AO77" s="596">
        <v>16.402043352202128</v>
      </c>
      <c r="AP77" s="596">
        <v>60.182244926135574</v>
      </c>
      <c r="AQ77" s="596">
        <v>165.44249620323069</v>
      </c>
      <c r="AR77" s="594">
        <v>7.8440000000000003</v>
      </c>
      <c r="AS77" s="595">
        <v>-0.4675536247624219</v>
      </c>
      <c r="AT77" s="594">
        <v>4.7</v>
      </c>
      <c r="AU77" s="595">
        <v>-0.40081591024987251</v>
      </c>
      <c r="AV77" s="596">
        <v>70.813198950711012</v>
      </c>
      <c r="AW77" s="596">
        <v>17.38230015187078</v>
      </c>
      <c r="AX77" s="596">
        <v>65.663399144001104</v>
      </c>
      <c r="AY77" s="596">
        <v>203.39638271434484</v>
      </c>
      <c r="AZ77" s="596">
        <v>108.29766671268811</v>
      </c>
      <c r="BA77" s="596">
        <v>64.890238851304701</v>
      </c>
    </row>
    <row r="78" spans="1:53" x14ac:dyDescent="0.25">
      <c r="A78" s="592" t="s">
        <v>59</v>
      </c>
      <c r="B78" s="593"/>
      <c r="C78" s="594">
        <v>-8.2550000000000008</v>
      </c>
      <c r="D78" s="595"/>
      <c r="E78" s="594">
        <v>8.3729999999999993</v>
      </c>
      <c r="F78" s="595">
        <v>-2.0142943670502724</v>
      </c>
      <c r="G78" s="594">
        <v>15.603999999999999</v>
      </c>
      <c r="H78" s="595">
        <v>0.86360922011226571</v>
      </c>
      <c r="I78" s="594">
        <v>115.444</v>
      </c>
      <c r="J78" s="595">
        <v>6.3983593950269171</v>
      </c>
      <c r="K78" s="594">
        <v>193.208</v>
      </c>
      <c r="L78" s="595">
        <v>0.67360798309136893</v>
      </c>
      <c r="M78" s="594">
        <v>39.835000000000001</v>
      </c>
      <c r="N78" s="595">
        <v>-0.79382323713303793</v>
      </c>
      <c r="O78" s="594">
        <f>+[14]S2007!I17</f>
        <v>161.434</v>
      </c>
      <c r="P78" s="595">
        <f t="shared" si="4"/>
        <v>3.0525668382076061</v>
      </c>
      <c r="Q78" s="594">
        <f>+[15]S2008!I17</f>
        <v>75.680000000000007</v>
      </c>
      <c r="R78" s="595">
        <f t="shared" si="5"/>
        <v>-0.53120160560972285</v>
      </c>
      <c r="S78" s="680">
        <v>-8.2550000000000008</v>
      </c>
      <c r="T78" s="681"/>
      <c r="U78" s="680">
        <v>8.3729999999999993</v>
      </c>
      <c r="V78" s="681">
        <v>-2.0142943670502724</v>
      </c>
      <c r="W78" s="680">
        <v>15.603999999999999</v>
      </c>
      <c r="X78" s="681">
        <v>0.86360922011226571</v>
      </c>
      <c r="Y78" s="680">
        <v>115.444</v>
      </c>
      <c r="Z78" s="681">
        <v>6.3983593950269171</v>
      </c>
      <c r="AA78" s="680">
        <v>193.208</v>
      </c>
      <c r="AB78" s="681">
        <v>0.67360798309136893</v>
      </c>
      <c r="AC78" s="680">
        <v>39.835000000000001</v>
      </c>
      <c r="AD78" s="681">
        <v>-0.79382323713303793</v>
      </c>
      <c r="AE78" s="594">
        <v>161.434</v>
      </c>
      <c r="AF78" s="595">
        <v>3.0525668382076061</v>
      </c>
      <c r="AG78" s="594">
        <v>75.680000000000007</v>
      </c>
      <c r="AH78" s="595">
        <v>-0.53120160560972285</v>
      </c>
      <c r="AI78" s="594">
        <v>88.768000000000001</v>
      </c>
      <c r="AJ78" s="595">
        <v>0.1729386892177589</v>
      </c>
      <c r="AK78" s="594">
        <v>40.83</v>
      </c>
      <c r="AL78" s="595">
        <v>-0.54003695025234322</v>
      </c>
      <c r="AM78" s="596">
        <v>-101.42943670502723</v>
      </c>
      <c r="AN78" s="596">
        <v>-189.02483343428224</v>
      </c>
      <c r="AO78" s="596">
        <v>-1398.47365233192</v>
      </c>
      <c r="AP78" s="596">
        <v>-2340.4966686856446</v>
      </c>
      <c r="AQ78" s="596">
        <v>-482.55602665051481</v>
      </c>
      <c r="AR78" s="594">
        <v>89.206000000000003</v>
      </c>
      <c r="AS78" s="595">
        <v>1.1848150869458733</v>
      </c>
      <c r="AT78" s="594">
        <v>82.281999999999996</v>
      </c>
      <c r="AU78" s="595">
        <v>-7.7618097437392175E-2</v>
      </c>
      <c r="AV78" s="596">
        <v>-1955.590551181102</v>
      </c>
      <c r="AW78" s="596">
        <v>-916.77771047849785</v>
      </c>
      <c r="AX78" s="596">
        <v>-1075.3240460327072</v>
      </c>
      <c r="AY78" s="596">
        <v>-494.60932768019381</v>
      </c>
      <c r="AZ78" s="596">
        <v>-1080.6299212598424</v>
      </c>
      <c r="BA78" s="596">
        <v>-996.75348273773466</v>
      </c>
    </row>
    <row r="79" spans="1:53" x14ac:dyDescent="0.25">
      <c r="A79" s="592" t="s">
        <v>60</v>
      </c>
      <c r="B79" s="593"/>
      <c r="C79" s="594">
        <v>8.0980000000000008</v>
      </c>
      <c r="D79" s="595"/>
      <c r="E79" s="594">
        <v>2.7090000000000001</v>
      </c>
      <c r="F79" s="595">
        <v>-0.66547295628550263</v>
      </c>
      <c r="G79" s="594">
        <v>4.9160000000000004</v>
      </c>
      <c r="H79" s="595">
        <v>0.81469176818014033</v>
      </c>
      <c r="I79" s="594">
        <v>25.606999999999999</v>
      </c>
      <c r="J79" s="595">
        <v>4.2089096826688364</v>
      </c>
      <c r="K79" s="594">
        <v>47.238999999999997</v>
      </c>
      <c r="L79" s="595">
        <v>0.8447690084742453</v>
      </c>
      <c r="M79" s="594">
        <v>58.002000000000002</v>
      </c>
      <c r="N79" s="595">
        <v>0.22784140223120738</v>
      </c>
      <c r="O79" s="594">
        <f>+[14]S2007!I18</f>
        <v>6.2679999999999998</v>
      </c>
      <c r="P79" s="595">
        <f t="shared" si="4"/>
        <v>-0.89193476087031476</v>
      </c>
      <c r="Q79" s="594">
        <f>+[15]S2008!I18</f>
        <v>20.951000000000001</v>
      </c>
      <c r="R79" s="595">
        <f t="shared" si="5"/>
        <v>2.3425335035098915</v>
      </c>
      <c r="S79" s="680">
        <v>8.0980000000000008</v>
      </c>
      <c r="T79" s="681"/>
      <c r="U79" s="680">
        <v>2.7090000000000001</v>
      </c>
      <c r="V79" s="681">
        <v>-0.66547295628550263</v>
      </c>
      <c r="W79" s="680">
        <v>4.9160000000000004</v>
      </c>
      <c r="X79" s="681">
        <v>0.81469176818014033</v>
      </c>
      <c r="Y79" s="680">
        <v>25.606999999999999</v>
      </c>
      <c r="Z79" s="681">
        <v>4.2089096826688364</v>
      </c>
      <c r="AA79" s="680">
        <v>47.238999999999997</v>
      </c>
      <c r="AB79" s="681">
        <v>0.8447690084742453</v>
      </c>
      <c r="AC79" s="680">
        <v>58.002000000000002</v>
      </c>
      <c r="AD79" s="681">
        <v>0.22784140223120738</v>
      </c>
      <c r="AE79" s="594">
        <v>6.2679999999999998</v>
      </c>
      <c r="AF79" s="595">
        <v>-0.89193476087031476</v>
      </c>
      <c r="AG79" s="594">
        <v>20.951000000000001</v>
      </c>
      <c r="AH79" s="595">
        <v>2.3425335035098915</v>
      </c>
      <c r="AI79" s="594">
        <v>10.945</v>
      </c>
      <c r="AJ79" s="595">
        <v>-0.47759056846928549</v>
      </c>
      <c r="AK79" s="594">
        <v>14.978</v>
      </c>
      <c r="AL79" s="595">
        <v>0.36847875742348096</v>
      </c>
      <c r="AM79" s="596">
        <v>33.452704371449741</v>
      </c>
      <c r="AN79" s="596">
        <v>60.706347246233641</v>
      </c>
      <c r="AO79" s="596">
        <v>316.21387997036305</v>
      </c>
      <c r="AP79" s="596">
        <v>583.34156581872048</v>
      </c>
      <c r="AQ79" s="596">
        <v>716.25092615460608</v>
      </c>
      <c r="AR79" s="594">
        <v>11.493</v>
      </c>
      <c r="AS79" s="595">
        <v>-0.23267458939778338</v>
      </c>
      <c r="AT79" s="594">
        <v>8.9710000000000001</v>
      </c>
      <c r="AU79" s="595">
        <v>-0.21943791873314192</v>
      </c>
      <c r="AV79" s="596">
        <v>77.401827611755976</v>
      </c>
      <c r="AW79" s="596">
        <v>258.71820202519137</v>
      </c>
      <c r="AX79" s="596">
        <v>135.1568288466288</v>
      </c>
      <c r="AY79" s="596">
        <v>184.95924919733267</v>
      </c>
      <c r="AZ79" s="596">
        <v>141.92393183502099</v>
      </c>
      <c r="BA79" s="596">
        <v>110.78043961471968</v>
      </c>
    </row>
    <row r="80" spans="1:53" x14ac:dyDescent="0.25">
      <c r="A80" s="592" t="s">
        <v>61</v>
      </c>
      <c r="B80" s="593"/>
      <c r="C80" s="594">
        <v>4.0919999999999996</v>
      </c>
      <c r="D80" s="595"/>
      <c r="E80" s="594">
        <v>7.5170000000000003</v>
      </c>
      <c r="F80" s="595">
        <v>0.83699902248289371</v>
      </c>
      <c r="G80" s="594">
        <v>3.504</v>
      </c>
      <c r="H80" s="595">
        <v>-0.53385659172542232</v>
      </c>
      <c r="I80" s="594">
        <v>21.486999999999998</v>
      </c>
      <c r="J80" s="595">
        <v>5.1321347031963462</v>
      </c>
      <c r="K80" s="594">
        <v>31.744</v>
      </c>
      <c r="L80" s="595">
        <v>0.4773584027551544</v>
      </c>
      <c r="M80" s="594">
        <v>17.158000000000001</v>
      </c>
      <c r="N80" s="595">
        <v>-0.45948840725806445</v>
      </c>
      <c r="O80" s="594">
        <f>+[14]S2007!I19</f>
        <v>42.741999999999997</v>
      </c>
      <c r="P80" s="595">
        <f t="shared" si="4"/>
        <v>1.4910828767921667</v>
      </c>
      <c r="Q80" s="594">
        <f>+[15]S2008!I19</f>
        <v>6.12</v>
      </c>
      <c r="R80" s="595">
        <f t="shared" si="5"/>
        <v>-0.85681531046745596</v>
      </c>
      <c r="S80" s="680">
        <v>4.0919999999999996</v>
      </c>
      <c r="T80" s="681"/>
      <c r="U80" s="680">
        <v>7.5170000000000003</v>
      </c>
      <c r="V80" s="681">
        <v>0.83699902248289371</v>
      </c>
      <c r="W80" s="680">
        <v>3.504</v>
      </c>
      <c r="X80" s="681">
        <v>-0.53385659172542232</v>
      </c>
      <c r="Y80" s="680">
        <v>21.486999999999998</v>
      </c>
      <c r="Z80" s="681">
        <v>5.1321347031963462</v>
      </c>
      <c r="AA80" s="680">
        <v>31.744</v>
      </c>
      <c r="AB80" s="681">
        <v>0.4773584027551544</v>
      </c>
      <c r="AC80" s="680">
        <v>17.158000000000001</v>
      </c>
      <c r="AD80" s="681">
        <v>-0.45948840725806445</v>
      </c>
      <c r="AE80" s="594">
        <v>42.741999999999997</v>
      </c>
      <c r="AF80" s="595">
        <v>1.4910828767921667</v>
      </c>
      <c r="AG80" s="594">
        <v>6.12</v>
      </c>
      <c r="AH80" s="595">
        <v>-0.85681531046745596</v>
      </c>
      <c r="AI80" s="594">
        <v>0.42799999999999999</v>
      </c>
      <c r="AJ80" s="595">
        <v>-0.93006535947712421</v>
      </c>
      <c r="AK80" s="594">
        <v>7.4710000000000001</v>
      </c>
      <c r="AL80" s="595">
        <v>16.455607476635514</v>
      </c>
      <c r="AM80" s="596">
        <v>183.69990224828939</v>
      </c>
      <c r="AN80" s="596">
        <v>85.630498533724349</v>
      </c>
      <c r="AO80" s="596">
        <v>525.09775171065496</v>
      </c>
      <c r="AP80" s="596">
        <v>775.75757575757586</v>
      </c>
      <c r="AQ80" s="596">
        <v>419.30596285435001</v>
      </c>
      <c r="AR80" s="594">
        <v>23.928999999999998</v>
      </c>
      <c r="AS80" s="595">
        <v>2.2029179494043634</v>
      </c>
      <c r="AT80" s="594">
        <v>8.1199999999999992</v>
      </c>
      <c r="AU80" s="595">
        <v>-0.66066279409921014</v>
      </c>
      <c r="AV80" s="596">
        <v>1044.5259042033235</v>
      </c>
      <c r="AW80" s="596">
        <v>149.56011730205279</v>
      </c>
      <c r="AX80" s="596">
        <v>10.45943304007821</v>
      </c>
      <c r="AY80" s="596">
        <v>182.57575757575759</v>
      </c>
      <c r="AZ80" s="596">
        <v>584.77517106549374</v>
      </c>
      <c r="BA80" s="596">
        <v>198.43597262952102</v>
      </c>
    </row>
    <row r="81" spans="1:53" x14ac:dyDescent="0.25">
      <c r="A81" s="592" t="s">
        <v>62</v>
      </c>
      <c r="B81" s="593"/>
      <c r="C81" s="594">
        <v>57.292999999999999</v>
      </c>
      <c r="D81" s="595"/>
      <c r="E81" s="594">
        <v>7.7809999999999997</v>
      </c>
      <c r="F81" s="595">
        <v>-0.86418934250257451</v>
      </c>
      <c r="G81" s="594">
        <v>31.696999999999999</v>
      </c>
      <c r="H81" s="595">
        <v>3.0736409201902073</v>
      </c>
      <c r="I81" s="594">
        <v>90.406999999999996</v>
      </c>
      <c r="J81" s="595">
        <v>1.8522257626904752</v>
      </c>
      <c r="K81" s="594">
        <v>72.863</v>
      </c>
      <c r="L81" s="595">
        <v>-0.19405577001780833</v>
      </c>
      <c r="M81" s="594">
        <v>61.277999999999999</v>
      </c>
      <c r="N81" s="595">
        <v>-0.15899702180805073</v>
      </c>
      <c r="O81" s="594">
        <f>+[14]S2007!I20</f>
        <v>33.898000000000003</v>
      </c>
      <c r="P81" s="595">
        <f t="shared" si="4"/>
        <v>-0.44681614935213282</v>
      </c>
      <c r="Q81" s="594">
        <f>+[15]S2008!I20</f>
        <v>26.731000000000002</v>
      </c>
      <c r="R81" s="595">
        <f t="shared" si="5"/>
        <v>-0.21142840285562572</v>
      </c>
      <c r="S81" s="680">
        <v>57.292999999999999</v>
      </c>
      <c r="T81" s="681"/>
      <c r="U81" s="680">
        <v>7.7809999999999997</v>
      </c>
      <c r="V81" s="681">
        <v>-0.86418934250257451</v>
      </c>
      <c r="W81" s="680">
        <v>31.696999999999999</v>
      </c>
      <c r="X81" s="681">
        <v>3.0736409201902073</v>
      </c>
      <c r="Y81" s="680">
        <v>90.406999999999996</v>
      </c>
      <c r="Z81" s="681">
        <v>1.8522257626904752</v>
      </c>
      <c r="AA81" s="680">
        <v>72.863</v>
      </c>
      <c r="AB81" s="681">
        <v>-0.19405577001780833</v>
      </c>
      <c r="AC81" s="680">
        <v>61.277999999999999</v>
      </c>
      <c r="AD81" s="681">
        <v>-0.15899702180805073</v>
      </c>
      <c r="AE81" s="594">
        <v>33.898000000000003</v>
      </c>
      <c r="AF81" s="595">
        <v>-0.44681614935213282</v>
      </c>
      <c r="AG81" s="594">
        <v>26.731000000000002</v>
      </c>
      <c r="AH81" s="595">
        <v>-0.21142840285562572</v>
      </c>
      <c r="AI81" s="594">
        <v>91.641000000000005</v>
      </c>
      <c r="AJ81" s="595">
        <v>2.4282668063297295</v>
      </c>
      <c r="AK81" s="594">
        <v>42.9</v>
      </c>
      <c r="AL81" s="595">
        <v>-0.53186892329852364</v>
      </c>
      <c r="AM81" s="596">
        <v>13.58106574974255</v>
      </c>
      <c r="AN81" s="596">
        <v>55.324385177944954</v>
      </c>
      <c r="AO81" s="596">
        <v>157.79763670954566</v>
      </c>
      <c r="AP81" s="596">
        <v>127.17609481088441</v>
      </c>
      <c r="AQ81" s="596">
        <v>106.95547449077549</v>
      </c>
      <c r="AR81" s="594">
        <v>46.84</v>
      </c>
      <c r="AS81" s="595">
        <v>9.1841491841491957E-2</v>
      </c>
      <c r="AT81" s="594">
        <v>28.236999999999998</v>
      </c>
      <c r="AU81" s="595">
        <v>-0.39716054654141769</v>
      </c>
      <c r="AV81" s="596">
        <v>59.16604122667691</v>
      </c>
      <c r="AW81" s="596">
        <v>46.65665962683051</v>
      </c>
      <c r="AX81" s="596">
        <v>159.95147749288745</v>
      </c>
      <c r="AY81" s="596">
        <v>74.878257378737374</v>
      </c>
      <c r="AZ81" s="596">
        <v>81.755188242891805</v>
      </c>
      <c r="BA81" s="596">
        <v>49.285252997748415</v>
      </c>
    </row>
    <row r="82" spans="1:53" x14ac:dyDescent="0.25">
      <c r="A82" s="592" t="s">
        <v>63</v>
      </c>
      <c r="B82" s="593"/>
      <c r="C82" s="594">
        <v>42.613</v>
      </c>
      <c r="D82" s="595"/>
      <c r="E82" s="594">
        <v>45.750999999999998</v>
      </c>
      <c r="F82" s="595">
        <v>7.363949968319522E-2</v>
      </c>
      <c r="G82" s="594">
        <v>25.113</v>
      </c>
      <c r="H82" s="595">
        <v>-0.45109396515923145</v>
      </c>
      <c r="I82" s="594">
        <v>140.28899999999999</v>
      </c>
      <c r="J82" s="595">
        <v>4.5863098793453583</v>
      </c>
      <c r="K82" s="594">
        <v>-18.094000000000001</v>
      </c>
      <c r="L82" s="595">
        <v>-1.1289766125640641</v>
      </c>
      <c r="M82" s="594">
        <v>55.481000000000002</v>
      </c>
      <c r="N82" s="595">
        <v>-4.0662650602409638</v>
      </c>
      <c r="O82" s="594">
        <f>+[14]S2007!I21</f>
        <v>76.233999999999995</v>
      </c>
      <c r="P82" s="595">
        <f t="shared" si="4"/>
        <v>0.37405598312935945</v>
      </c>
      <c r="Q82" s="594">
        <f>+[15]S2008!I21</f>
        <v>50.360999999999997</v>
      </c>
      <c r="R82" s="595">
        <f t="shared" si="5"/>
        <v>-0.33938924889157068</v>
      </c>
      <c r="S82" s="680">
        <v>42.613</v>
      </c>
      <c r="T82" s="681"/>
      <c r="U82" s="680">
        <v>45.750999999999998</v>
      </c>
      <c r="V82" s="681">
        <v>7.363949968319522E-2</v>
      </c>
      <c r="W82" s="680">
        <v>25.113</v>
      </c>
      <c r="X82" s="681">
        <v>-0.45109396515923145</v>
      </c>
      <c r="Y82" s="680">
        <v>140.28899999999999</v>
      </c>
      <c r="Z82" s="681">
        <v>4.5863098793453583</v>
      </c>
      <c r="AA82" s="680">
        <v>-18.094000000000001</v>
      </c>
      <c r="AB82" s="681">
        <v>-1.1289766125640641</v>
      </c>
      <c r="AC82" s="680">
        <v>55.481000000000002</v>
      </c>
      <c r="AD82" s="681">
        <v>-4.0662650602409638</v>
      </c>
      <c r="AE82" s="594">
        <v>76.233999999999995</v>
      </c>
      <c r="AF82" s="595">
        <v>0.37405598312935945</v>
      </c>
      <c r="AG82" s="594">
        <v>50.360999999999997</v>
      </c>
      <c r="AH82" s="595">
        <v>-0.33938924889157068</v>
      </c>
      <c r="AI82" s="594">
        <v>231.065</v>
      </c>
      <c r="AJ82" s="595">
        <v>3.5881733881376467</v>
      </c>
      <c r="AK82" s="594">
        <v>81.986999999999995</v>
      </c>
      <c r="AL82" s="595">
        <v>-0.64517776383268777</v>
      </c>
      <c r="AM82" s="596">
        <v>107.36394996831952</v>
      </c>
      <c r="AN82" s="596">
        <v>58.932720061952928</v>
      </c>
      <c r="AO82" s="596">
        <v>329.21643629878201</v>
      </c>
      <c r="AP82" s="596">
        <v>-42.461220754229942</v>
      </c>
      <c r="AQ82" s="596">
        <v>130.19735761387369</v>
      </c>
      <c r="AR82" s="594">
        <v>207.02500000000001</v>
      </c>
      <c r="AS82" s="595">
        <v>1.5250954419603111</v>
      </c>
      <c r="AT82" s="594">
        <v>35.021999999999998</v>
      </c>
      <c r="AU82" s="595">
        <v>-0.83083202511773946</v>
      </c>
      <c r="AV82" s="596">
        <v>178.89845821697602</v>
      </c>
      <c r="AW82" s="596">
        <v>118.18224485485649</v>
      </c>
      <c r="AX82" s="596">
        <v>542.24063079341988</v>
      </c>
      <c r="AY82" s="596">
        <v>192.39903315889518</v>
      </c>
      <c r="AZ82" s="596">
        <v>485.82592166709691</v>
      </c>
      <c r="BA82" s="596">
        <v>82.186187313730557</v>
      </c>
    </row>
    <row r="83" spans="1:53" x14ac:dyDescent="0.25">
      <c r="A83" s="592" t="s">
        <v>64</v>
      </c>
      <c r="B83" s="593"/>
      <c r="C83" s="594">
        <v>9.8569999999999993</v>
      </c>
      <c r="D83" s="595"/>
      <c r="E83" s="594">
        <v>20.972000000000001</v>
      </c>
      <c r="F83" s="595">
        <v>1.1276250380440298</v>
      </c>
      <c r="G83" s="594">
        <v>6.8529999999999998</v>
      </c>
      <c r="H83" s="595">
        <v>-0.67323097463284387</v>
      </c>
      <c r="I83" s="594">
        <v>28.096</v>
      </c>
      <c r="J83" s="595">
        <v>3.0998103020574934</v>
      </c>
      <c r="K83" s="594">
        <v>28.806999999999999</v>
      </c>
      <c r="L83" s="595">
        <v>2.5306093394077397E-2</v>
      </c>
      <c r="M83" s="594">
        <v>10.385</v>
      </c>
      <c r="N83" s="595">
        <v>-0.63949734439545936</v>
      </c>
      <c r="O83" s="594">
        <f>+[14]S2007!I22</f>
        <v>3.016</v>
      </c>
      <c r="P83" s="595">
        <f t="shared" si="4"/>
        <v>-0.70958112662493977</v>
      </c>
      <c r="Q83" s="594">
        <f>+[15]S2008!I22</f>
        <v>9.5649999999999995</v>
      </c>
      <c r="R83" s="595">
        <f t="shared" si="5"/>
        <v>2.171419098143236</v>
      </c>
      <c r="S83" s="680">
        <v>9.8569999999999993</v>
      </c>
      <c r="T83" s="681"/>
      <c r="U83" s="680">
        <v>20.972000000000001</v>
      </c>
      <c r="V83" s="681">
        <v>1.1276250380440298</v>
      </c>
      <c r="W83" s="680">
        <v>6.8529999999999998</v>
      </c>
      <c r="X83" s="681">
        <v>-0.67323097463284387</v>
      </c>
      <c r="Y83" s="680">
        <v>28.096</v>
      </c>
      <c r="Z83" s="681">
        <v>3.0998103020574934</v>
      </c>
      <c r="AA83" s="680">
        <v>28.806999999999999</v>
      </c>
      <c r="AB83" s="681">
        <v>2.5306093394077397E-2</v>
      </c>
      <c r="AC83" s="680">
        <v>10.385</v>
      </c>
      <c r="AD83" s="681">
        <v>-0.63949734439545936</v>
      </c>
      <c r="AE83" s="594">
        <v>3.016</v>
      </c>
      <c r="AF83" s="595">
        <v>-0.70958112662493977</v>
      </c>
      <c r="AG83" s="594">
        <v>9.5649999999999995</v>
      </c>
      <c r="AH83" s="595">
        <v>2.171419098143236</v>
      </c>
      <c r="AI83" s="594">
        <v>13.388999999999999</v>
      </c>
      <c r="AJ83" s="595">
        <v>0.39979090433873499</v>
      </c>
      <c r="AK83" s="594">
        <v>3.7269999999999999</v>
      </c>
      <c r="AL83" s="595">
        <v>-0.72163716483680629</v>
      </c>
      <c r="AM83" s="596">
        <v>212.76250380440297</v>
      </c>
      <c r="AN83" s="596">
        <v>69.524196002840625</v>
      </c>
      <c r="AO83" s="596">
        <v>285.03601501471042</v>
      </c>
      <c r="AP83" s="596">
        <v>292.2491630313483</v>
      </c>
      <c r="AQ83" s="596">
        <v>105.35659937100539</v>
      </c>
      <c r="AR83" s="594">
        <v>4.7309999999999999</v>
      </c>
      <c r="AS83" s="595">
        <v>0.2693855647974242</v>
      </c>
      <c r="AT83" s="594">
        <v>1.077</v>
      </c>
      <c r="AU83" s="595">
        <v>-0.77235256816740649</v>
      </c>
      <c r="AV83" s="596">
        <v>30.597544891954954</v>
      </c>
      <c r="AW83" s="596">
        <v>97.037638226640965</v>
      </c>
      <c r="AX83" s="596">
        <v>135.83240336816476</v>
      </c>
      <c r="AY83" s="596">
        <v>37.810692908592877</v>
      </c>
      <c r="AZ83" s="596">
        <v>47.996347773156131</v>
      </c>
      <c r="BA83" s="596">
        <v>10.926245307903017</v>
      </c>
    </row>
    <row r="84" spans="1:53" x14ac:dyDescent="0.25">
      <c r="A84" s="592" t="s">
        <v>65</v>
      </c>
      <c r="B84" s="593"/>
      <c r="C84" s="594">
        <v>33.972999999999999</v>
      </c>
      <c r="D84" s="595"/>
      <c r="E84" s="594">
        <v>22.584</v>
      </c>
      <c r="F84" s="595">
        <v>-0.335236805698643</v>
      </c>
      <c r="G84" s="594">
        <v>25.806000000000001</v>
      </c>
      <c r="H84" s="595">
        <v>0.14266737513283748</v>
      </c>
      <c r="I84" s="594">
        <v>49.451000000000001</v>
      </c>
      <c r="J84" s="595">
        <v>0.91625978454622947</v>
      </c>
      <c r="K84" s="594">
        <v>13.081</v>
      </c>
      <c r="L84" s="595">
        <v>-0.73547552122302895</v>
      </c>
      <c r="M84" s="594">
        <v>8.5809999999999995</v>
      </c>
      <c r="N84" s="595">
        <v>-0.34401039675865763</v>
      </c>
      <c r="O84" s="594">
        <f>+[14]S2007!I23</f>
        <v>9.4390000000000001</v>
      </c>
      <c r="P84" s="595">
        <f t="shared" si="4"/>
        <v>9.9988346346579715E-2</v>
      </c>
      <c r="Q84" s="594">
        <f>+[15]S2008!I23</f>
        <v>12.536</v>
      </c>
      <c r="R84" s="595">
        <f t="shared" si="5"/>
        <v>0.32810679097362005</v>
      </c>
      <c r="S84" s="680">
        <v>33.972999999999999</v>
      </c>
      <c r="T84" s="681"/>
      <c r="U84" s="680">
        <v>22.584</v>
      </c>
      <c r="V84" s="681">
        <v>-0.335236805698643</v>
      </c>
      <c r="W84" s="680">
        <v>25.806000000000001</v>
      </c>
      <c r="X84" s="681">
        <v>0.14266737513283748</v>
      </c>
      <c r="Y84" s="680">
        <v>49.451000000000001</v>
      </c>
      <c r="Z84" s="681">
        <v>0.91625978454622947</v>
      </c>
      <c r="AA84" s="680">
        <v>13.081</v>
      </c>
      <c r="AB84" s="681">
        <v>-0.73547552122302895</v>
      </c>
      <c r="AC84" s="680">
        <v>8.5809999999999995</v>
      </c>
      <c r="AD84" s="681">
        <v>-0.34401039675865763</v>
      </c>
      <c r="AE84" s="594">
        <v>9.4390000000000001</v>
      </c>
      <c r="AF84" s="595">
        <v>9.9988346346579715E-2</v>
      </c>
      <c r="AG84" s="594">
        <v>12.536</v>
      </c>
      <c r="AH84" s="595">
        <v>0.32810679097362005</v>
      </c>
      <c r="AI84" s="594">
        <v>17.78</v>
      </c>
      <c r="AJ84" s="595">
        <v>0.41831525207402692</v>
      </c>
      <c r="AK84" s="594">
        <v>16.657</v>
      </c>
      <c r="AL84" s="595">
        <v>-6.3160854893138413E-2</v>
      </c>
      <c r="AM84" s="596">
        <v>66.476319430135703</v>
      </c>
      <c r="AN84" s="596">
        <v>75.960321431725191</v>
      </c>
      <c r="AO84" s="596">
        <v>145.55970918082008</v>
      </c>
      <c r="AP84" s="596">
        <v>38.504106201983923</v>
      </c>
      <c r="AQ84" s="596">
        <v>25.258293350601946</v>
      </c>
      <c r="AR84" s="594">
        <v>92.757999999999996</v>
      </c>
      <c r="AS84" s="595">
        <v>4.5687098517139937</v>
      </c>
      <c r="AT84" s="594">
        <v>18.297999999999998</v>
      </c>
      <c r="AU84" s="595">
        <v>-0.80273399598956419</v>
      </c>
      <c r="AV84" s="596">
        <v>27.783828334265451</v>
      </c>
      <c r="AW84" s="596">
        <v>36.899891089983228</v>
      </c>
      <c r="AX84" s="596">
        <v>52.335678332793698</v>
      </c>
      <c r="AY84" s="596">
        <v>49.030112147882143</v>
      </c>
      <c r="AZ84" s="596">
        <v>273.03446854855326</v>
      </c>
      <c r="BA84" s="596">
        <v>53.860418567686104</v>
      </c>
    </row>
    <row r="85" spans="1:53" x14ac:dyDescent="0.25">
      <c r="A85" s="592" t="s">
        <v>66</v>
      </c>
      <c r="B85" s="593"/>
      <c r="C85" s="594">
        <v>10.872</v>
      </c>
      <c r="D85" s="595"/>
      <c r="E85" s="594">
        <v>-0.26900000000000002</v>
      </c>
      <c r="F85" s="595">
        <v>-1.0247424576894775</v>
      </c>
      <c r="G85" s="594">
        <v>117.408</v>
      </c>
      <c r="H85" s="595">
        <v>-437.46096654275095</v>
      </c>
      <c r="I85" s="594">
        <v>680.44399999999996</v>
      </c>
      <c r="J85" s="595">
        <v>4.79555055873535</v>
      </c>
      <c r="K85" s="594">
        <v>288.59500000000003</v>
      </c>
      <c r="L85" s="595">
        <v>-0.57587251853201726</v>
      </c>
      <c r="M85" s="594">
        <v>169.59399999999999</v>
      </c>
      <c r="N85" s="595">
        <v>-0.4123460212408393</v>
      </c>
      <c r="O85" s="594">
        <f>+[14]S2007!I24</f>
        <v>94.838999999999999</v>
      </c>
      <c r="P85" s="595">
        <f t="shared" si="4"/>
        <v>-0.44078799957545667</v>
      </c>
      <c r="Q85" s="594">
        <f>+[15]S2008!I24</f>
        <v>130.23699999999999</v>
      </c>
      <c r="R85" s="595">
        <f t="shared" si="5"/>
        <v>0.37324307510623261</v>
      </c>
      <c r="S85" s="680">
        <v>10.872</v>
      </c>
      <c r="T85" s="681"/>
      <c r="U85" s="680">
        <v>-0.26900000000000002</v>
      </c>
      <c r="V85" s="681">
        <v>-1.0247424576894775</v>
      </c>
      <c r="W85" s="680">
        <v>117.408</v>
      </c>
      <c r="X85" s="681">
        <v>-437.46096654275095</v>
      </c>
      <c r="Y85" s="680">
        <v>680.44399999999996</v>
      </c>
      <c r="Z85" s="681">
        <v>4.79555055873535</v>
      </c>
      <c r="AA85" s="680">
        <v>288.59500000000003</v>
      </c>
      <c r="AB85" s="681">
        <v>-0.57587251853201726</v>
      </c>
      <c r="AC85" s="680">
        <v>169.59399999999999</v>
      </c>
      <c r="AD85" s="681">
        <v>-0.4123460212408393</v>
      </c>
      <c r="AE85" s="594">
        <v>94.838999999999999</v>
      </c>
      <c r="AF85" s="595">
        <v>-0.44078799957545667</v>
      </c>
      <c r="AG85" s="594">
        <v>130.23699999999999</v>
      </c>
      <c r="AH85" s="595">
        <v>0.37324307510623261</v>
      </c>
      <c r="AI85" s="594">
        <v>195.45400000000001</v>
      </c>
      <c r="AJ85" s="595">
        <v>0.50075631349002214</v>
      </c>
      <c r="AK85" s="594">
        <v>89.522999999999996</v>
      </c>
      <c r="AL85" s="595">
        <v>-0.54197407062531344</v>
      </c>
      <c r="AM85" s="596">
        <v>-2.4742457689477533</v>
      </c>
      <c r="AN85" s="596">
        <v>1079.9116997792496</v>
      </c>
      <c r="AO85" s="596">
        <v>6258.6828550404707</v>
      </c>
      <c r="AP85" s="596">
        <v>2654.4793966151583</v>
      </c>
      <c r="AQ85" s="596">
        <v>1559.9153789551137</v>
      </c>
      <c r="AR85" s="594">
        <v>118.205</v>
      </c>
      <c r="AS85" s="595">
        <v>0.32038693966913534</v>
      </c>
      <c r="AT85" s="594">
        <v>139.1</v>
      </c>
      <c r="AU85" s="595">
        <v>0.17676917220083749</v>
      </c>
      <c r="AV85" s="596">
        <v>872.32339955849886</v>
      </c>
      <c r="AW85" s="596">
        <v>1197.9120676968359</v>
      </c>
      <c r="AX85" s="596">
        <v>1797.7740986019132</v>
      </c>
      <c r="AY85" s="596">
        <v>823.42715231788077</v>
      </c>
      <c r="AZ85" s="596">
        <v>1087.2424576894778</v>
      </c>
      <c r="BA85" s="596">
        <v>1279.4334069168506</v>
      </c>
    </row>
    <row r="86" spans="1:53" x14ac:dyDescent="0.25">
      <c r="A86" s="592" t="s">
        <v>67</v>
      </c>
      <c r="B86" s="593"/>
      <c r="C86" s="594">
        <v>24.47</v>
      </c>
      <c r="D86" s="595"/>
      <c r="E86" s="594">
        <v>9.532</v>
      </c>
      <c r="F86" s="595">
        <v>-0.61046178994687372</v>
      </c>
      <c r="G86" s="594">
        <v>107.663</v>
      </c>
      <c r="H86" s="595">
        <v>10.294901384809064</v>
      </c>
      <c r="I86" s="594">
        <v>12.426</v>
      </c>
      <c r="J86" s="595">
        <v>-0.88458430472864402</v>
      </c>
      <c r="K86" s="594">
        <v>74.14</v>
      </c>
      <c r="L86" s="595">
        <v>4.9665218091099304</v>
      </c>
      <c r="M86" s="594">
        <v>28.734000000000002</v>
      </c>
      <c r="N86" s="595">
        <v>-0.61243593202050173</v>
      </c>
      <c r="O86" s="594">
        <f>+[14]S2007!I25</f>
        <v>38.520000000000003</v>
      </c>
      <c r="P86" s="595">
        <f t="shared" si="4"/>
        <v>0.34057214449780748</v>
      </c>
      <c r="Q86" s="594">
        <f>+[15]S2008!I25</f>
        <v>38.106999999999999</v>
      </c>
      <c r="R86" s="595">
        <f t="shared" si="5"/>
        <v>-1.0721703011422735E-2</v>
      </c>
      <c r="S86" s="680">
        <v>24.47</v>
      </c>
      <c r="T86" s="681"/>
      <c r="U86" s="680">
        <v>9.532</v>
      </c>
      <c r="V86" s="681">
        <v>-0.61046178994687372</v>
      </c>
      <c r="W86" s="680">
        <v>107.663</v>
      </c>
      <c r="X86" s="681">
        <v>10.294901384809064</v>
      </c>
      <c r="Y86" s="680">
        <v>12.426</v>
      </c>
      <c r="Z86" s="681">
        <v>-0.88458430472864402</v>
      </c>
      <c r="AA86" s="680">
        <v>74.14</v>
      </c>
      <c r="AB86" s="681">
        <v>4.9665218091099304</v>
      </c>
      <c r="AC86" s="680">
        <v>28.734000000000002</v>
      </c>
      <c r="AD86" s="681">
        <v>-0.61243593202050173</v>
      </c>
      <c r="AE86" s="594">
        <v>38.520000000000003</v>
      </c>
      <c r="AF86" s="595">
        <v>0.34057214449780748</v>
      </c>
      <c r="AG86" s="594">
        <v>38.106999999999999</v>
      </c>
      <c r="AH86" s="595">
        <v>-1.0721703011422735E-2</v>
      </c>
      <c r="AI86" s="594">
        <v>57.319000000000003</v>
      </c>
      <c r="AJ86" s="595">
        <v>0.50415934080352698</v>
      </c>
      <c r="AK86" s="594">
        <v>47.847999999999999</v>
      </c>
      <c r="AL86" s="595">
        <v>-0.16523316875730565</v>
      </c>
      <c r="AM86" s="596">
        <v>38.953821005312626</v>
      </c>
      <c r="AN86" s="596">
        <v>439.97956681651004</v>
      </c>
      <c r="AO86" s="596">
        <v>50.78054760931753</v>
      </c>
      <c r="AP86" s="596">
        <v>302.98324478953828</v>
      </c>
      <c r="AQ86" s="596">
        <v>117.42541888026156</v>
      </c>
      <c r="AR86" s="594">
        <v>26.099</v>
      </c>
      <c r="AS86" s="595">
        <v>-0.45454355458953349</v>
      </c>
      <c r="AT86" s="594">
        <v>16.917000000000002</v>
      </c>
      <c r="AU86" s="595">
        <v>-0.35181424575654235</v>
      </c>
      <c r="AV86" s="596">
        <v>157.41724560686558</v>
      </c>
      <c r="AW86" s="596">
        <v>155.72946465059255</v>
      </c>
      <c r="AX86" s="596">
        <v>234.24192889252146</v>
      </c>
      <c r="AY86" s="596">
        <v>195.53739272578667</v>
      </c>
      <c r="AZ86" s="596">
        <v>106.65713118103801</v>
      </c>
      <c r="BA86" s="596">
        <v>69.133633020024533</v>
      </c>
    </row>
    <row r="87" spans="1:53" x14ac:dyDescent="0.25">
      <c r="A87" s="592" t="s">
        <v>68</v>
      </c>
      <c r="B87" s="593"/>
      <c r="C87" s="594">
        <v>5.734</v>
      </c>
      <c r="D87" s="595"/>
      <c r="E87" s="594">
        <v>4.0720000000000001</v>
      </c>
      <c r="F87" s="595">
        <v>-0.28985001743983257</v>
      </c>
      <c r="G87" s="594">
        <v>36.177999999999997</v>
      </c>
      <c r="H87" s="595">
        <v>7.8845776031434172</v>
      </c>
      <c r="I87" s="594">
        <v>14.148</v>
      </c>
      <c r="J87" s="595">
        <v>-0.60893360605893088</v>
      </c>
      <c r="K87" s="594">
        <v>73.409000000000006</v>
      </c>
      <c r="L87" s="595">
        <v>4.1886485722363593</v>
      </c>
      <c r="M87" s="594">
        <v>-0.313</v>
      </c>
      <c r="N87" s="595">
        <v>-1.0042637823700091</v>
      </c>
      <c r="O87" s="594">
        <f>+[14]S2007!I26</f>
        <v>12.102</v>
      </c>
      <c r="P87" s="595">
        <f t="shared" si="4"/>
        <v>-39.664536741214057</v>
      </c>
      <c r="Q87" s="594">
        <f>+[15]S2008!I26</f>
        <v>10.082000000000001</v>
      </c>
      <c r="R87" s="595">
        <f t="shared" si="5"/>
        <v>-0.16691455957692938</v>
      </c>
      <c r="S87" s="680">
        <v>5.734</v>
      </c>
      <c r="T87" s="681"/>
      <c r="U87" s="680">
        <v>4.0720000000000001</v>
      </c>
      <c r="V87" s="681">
        <v>-0.28985001743983257</v>
      </c>
      <c r="W87" s="680">
        <v>36.177999999999997</v>
      </c>
      <c r="X87" s="681">
        <v>7.8845776031434172</v>
      </c>
      <c r="Y87" s="680">
        <v>14.148</v>
      </c>
      <c r="Z87" s="681">
        <v>-0.60893360605893088</v>
      </c>
      <c r="AA87" s="680">
        <v>73.409000000000006</v>
      </c>
      <c r="AB87" s="681">
        <v>4.1886485722363593</v>
      </c>
      <c r="AC87" s="680">
        <v>-0.313</v>
      </c>
      <c r="AD87" s="681">
        <v>-1.0042637823700091</v>
      </c>
      <c r="AE87" s="594">
        <v>12.102</v>
      </c>
      <c r="AF87" s="595">
        <v>-39.664536741214057</v>
      </c>
      <c r="AG87" s="594">
        <v>10.082000000000001</v>
      </c>
      <c r="AH87" s="595">
        <v>-0.16691455957692938</v>
      </c>
      <c r="AI87" s="594">
        <v>8.6780000000000008</v>
      </c>
      <c r="AJ87" s="595">
        <v>-0.13925808371354889</v>
      </c>
      <c r="AK87" s="594">
        <v>-6.8000000000000005E-2</v>
      </c>
      <c r="AL87" s="595">
        <v>-1.0078359068909886</v>
      </c>
      <c r="AM87" s="596">
        <v>71.014998256016739</v>
      </c>
      <c r="AN87" s="596">
        <v>630.93826299267516</v>
      </c>
      <c r="AO87" s="596">
        <v>246.73875130798743</v>
      </c>
      <c r="AP87" s="596">
        <v>1280.2406696895712</v>
      </c>
      <c r="AQ87" s="596">
        <v>-5.4586675967910594</v>
      </c>
      <c r="AR87" s="594">
        <v>9.5060000000000002</v>
      </c>
      <c r="AS87" s="595">
        <v>-140.79411764705881</v>
      </c>
      <c r="AT87" s="594">
        <v>6.4059999999999997</v>
      </c>
      <c r="AU87" s="595">
        <v>-0.3261098253734484</v>
      </c>
      <c r="AV87" s="596">
        <v>211.05685385420301</v>
      </c>
      <c r="AW87" s="596">
        <v>175.82839204743635</v>
      </c>
      <c r="AX87" s="596">
        <v>151.34286710847579</v>
      </c>
      <c r="AY87" s="596">
        <v>-1.1859086152772704</v>
      </c>
      <c r="AZ87" s="596">
        <v>165.78304848273456</v>
      </c>
      <c r="BA87" s="596">
        <v>111.71956749215207</v>
      </c>
    </row>
    <row r="88" spans="1:53" x14ac:dyDescent="0.25">
      <c r="A88" s="592" t="s">
        <v>69</v>
      </c>
      <c r="B88" s="593"/>
      <c r="C88" s="594">
        <v>97.248999999999995</v>
      </c>
      <c r="D88" s="595"/>
      <c r="E88" s="594">
        <v>288.96699999999998</v>
      </c>
      <c r="F88" s="595">
        <v>1.9714135878003887</v>
      </c>
      <c r="G88" s="594">
        <v>98.277000000000001</v>
      </c>
      <c r="H88" s="595">
        <v>-0.65990234178989304</v>
      </c>
      <c r="I88" s="594">
        <v>302.642</v>
      </c>
      <c r="J88" s="595">
        <v>2.0794794305890494</v>
      </c>
      <c r="K88" s="594">
        <v>392.36599999999999</v>
      </c>
      <c r="L88" s="595">
        <v>0.29646909549897238</v>
      </c>
      <c r="M88" s="594">
        <v>219.715</v>
      </c>
      <c r="N88" s="595">
        <v>-0.44002538446246614</v>
      </c>
      <c r="O88" s="594">
        <f>+[14]S2007!I27</f>
        <v>362.76600000000002</v>
      </c>
      <c r="P88" s="595">
        <f t="shared" si="4"/>
        <v>0.65107525658239085</v>
      </c>
      <c r="Q88" s="594">
        <f>+[15]S2008!I27</f>
        <v>270.678</v>
      </c>
      <c r="R88" s="595">
        <f t="shared" si="5"/>
        <v>-0.2538495889912506</v>
      </c>
      <c r="S88" s="680">
        <v>97.248999999999995</v>
      </c>
      <c r="T88" s="681"/>
      <c r="U88" s="680">
        <v>288.96699999999998</v>
      </c>
      <c r="V88" s="681">
        <v>1.9714135878003887</v>
      </c>
      <c r="W88" s="680">
        <v>98.277000000000001</v>
      </c>
      <c r="X88" s="681">
        <v>-0.65990234178989304</v>
      </c>
      <c r="Y88" s="680">
        <v>302.642</v>
      </c>
      <c r="Z88" s="681">
        <v>2.0794794305890494</v>
      </c>
      <c r="AA88" s="680">
        <v>392.36599999999999</v>
      </c>
      <c r="AB88" s="681">
        <v>0.29646909549897238</v>
      </c>
      <c r="AC88" s="680">
        <v>219.715</v>
      </c>
      <c r="AD88" s="681">
        <v>-0.44002538446246614</v>
      </c>
      <c r="AE88" s="594">
        <v>362.76600000000002</v>
      </c>
      <c r="AF88" s="595">
        <v>0.65107525658239085</v>
      </c>
      <c r="AG88" s="594">
        <v>270.678</v>
      </c>
      <c r="AH88" s="595">
        <v>-0.2538495889912506</v>
      </c>
      <c r="AI88" s="594">
        <v>267.22300000000001</v>
      </c>
      <c r="AJ88" s="595">
        <v>-1.2764243861710165E-2</v>
      </c>
      <c r="AK88" s="594">
        <v>175.97399999999999</v>
      </c>
      <c r="AL88" s="595">
        <v>-0.34147135538482848</v>
      </c>
      <c r="AM88" s="596">
        <v>297.1413587800389</v>
      </c>
      <c r="AN88" s="596">
        <v>101.05708027846045</v>
      </c>
      <c r="AO88" s="596">
        <v>311.20320003290522</v>
      </c>
      <c r="AP88" s="596">
        <v>403.46533126304638</v>
      </c>
      <c r="AQ88" s="596">
        <v>225.93034375674816</v>
      </c>
      <c r="AR88" s="594">
        <v>91.328000000000003</v>
      </c>
      <c r="AS88" s="595">
        <v>-0.48101424074010929</v>
      </c>
      <c r="AT88" s="594">
        <v>90.572000000000003</v>
      </c>
      <c r="AU88" s="595">
        <v>-8.2778556412053273E-3</v>
      </c>
      <c r="AV88" s="596">
        <v>373.02800028792075</v>
      </c>
      <c r="AW88" s="596">
        <v>278.33499573260394</v>
      </c>
      <c r="AX88" s="596">
        <v>274.78225997182494</v>
      </c>
      <c r="AY88" s="596">
        <v>180.95198922353956</v>
      </c>
      <c r="AZ88" s="596">
        <v>93.911505516766255</v>
      </c>
      <c r="BA88" s="596">
        <v>93.134119631050197</v>
      </c>
    </row>
    <row r="89" spans="1:53" x14ac:dyDescent="0.25">
      <c r="A89" s="592" t="s">
        <v>70</v>
      </c>
      <c r="B89" s="593"/>
      <c r="C89" s="594">
        <v>48.936999999999998</v>
      </c>
      <c r="D89" s="595"/>
      <c r="E89" s="594">
        <v>62.704000000000001</v>
      </c>
      <c r="F89" s="595">
        <v>0.28132088195026267</v>
      </c>
      <c r="G89" s="594">
        <v>108.369</v>
      </c>
      <c r="H89" s="595">
        <v>0.7282629497320745</v>
      </c>
      <c r="I89" s="594">
        <v>86.616</v>
      </c>
      <c r="J89" s="595">
        <v>-0.20073083630927663</v>
      </c>
      <c r="K89" s="594">
        <v>182.291</v>
      </c>
      <c r="L89" s="595">
        <v>1.1045880668698624</v>
      </c>
      <c r="M89" s="594">
        <v>68.397999999999996</v>
      </c>
      <c r="N89" s="595">
        <v>-0.62478674207722817</v>
      </c>
      <c r="O89" s="594">
        <f>+[14]S2007!I28</f>
        <v>152.517</v>
      </c>
      <c r="P89" s="595">
        <f t="shared" si="4"/>
        <v>1.229845901926957</v>
      </c>
      <c r="Q89" s="594">
        <f>+[15]S2008!I28</f>
        <v>272.42700000000002</v>
      </c>
      <c r="R89" s="595">
        <f t="shared" si="5"/>
        <v>0.78620743917071556</v>
      </c>
      <c r="S89" s="680">
        <v>48.936999999999998</v>
      </c>
      <c r="T89" s="681"/>
      <c r="U89" s="680">
        <v>62.704000000000001</v>
      </c>
      <c r="V89" s="681">
        <v>0.28132088195026267</v>
      </c>
      <c r="W89" s="680">
        <v>108.369</v>
      </c>
      <c r="X89" s="681">
        <v>0.7282629497320745</v>
      </c>
      <c r="Y89" s="680">
        <v>86.616</v>
      </c>
      <c r="Z89" s="681">
        <v>-0.20073083630927663</v>
      </c>
      <c r="AA89" s="680">
        <v>182.291</v>
      </c>
      <c r="AB89" s="681">
        <v>1.1045880668698624</v>
      </c>
      <c r="AC89" s="680">
        <v>68.397999999999996</v>
      </c>
      <c r="AD89" s="681">
        <v>-0.62478674207722817</v>
      </c>
      <c r="AE89" s="594">
        <v>152.517</v>
      </c>
      <c r="AF89" s="595">
        <v>1.229845901926957</v>
      </c>
      <c r="AG89" s="594">
        <v>272.42700000000002</v>
      </c>
      <c r="AH89" s="595">
        <v>0.78620743917071556</v>
      </c>
      <c r="AI89" s="594">
        <v>78.322999999999993</v>
      </c>
      <c r="AJ89" s="595">
        <v>-0.71249912820682249</v>
      </c>
      <c r="AK89" s="594">
        <v>86.372</v>
      </c>
      <c r="AL89" s="595">
        <v>0.10276674795398551</v>
      </c>
      <c r="AM89" s="596">
        <v>128.13208819502626</v>
      </c>
      <c r="AN89" s="596">
        <v>221.44594069926643</v>
      </c>
      <c r="AO89" s="596">
        <v>176.99491182540817</v>
      </c>
      <c r="AP89" s="596">
        <v>372.50137932443749</v>
      </c>
      <c r="AQ89" s="596">
        <v>139.76745611704845</v>
      </c>
      <c r="AR89" s="594">
        <v>118.47199999999999</v>
      </c>
      <c r="AS89" s="595">
        <v>0.37164821933033848</v>
      </c>
      <c r="AT89" s="594">
        <v>100.976</v>
      </c>
      <c r="AU89" s="595">
        <v>-0.14768046458234854</v>
      </c>
      <c r="AV89" s="596">
        <v>311.65988924535628</v>
      </c>
      <c r="AW89" s="596">
        <v>556.68921266117673</v>
      </c>
      <c r="AX89" s="596">
        <v>160.04863395794592</v>
      </c>
      <c r="AY89" s="596">
        <v>176.49631158428184</v>
      </c>
      <c r="AZ89" s="596">
        <v>242.09085150295277</v>
      </c>
      <c r="BA89" s="596">
        <v>206.33876208186035</v>
      </c>
    </row>
    <row r="90" spans="1:53" x14ac:dyDescent="0.25">
      <c r="A90" s="592" t="s">
        <v>71</v>
      </c>
      <c r="B90" s="593"/>
      <c r="C90" s="594">
        <v>7.23</v>
      </c>
      <c r="D90" s="595"/>
      <c r="E90" s="594">
        <v>5.4809999999999999</v>
      </c>
      <c r="F90" s="595">
        <v>-0.24190871369294611</v>
      </c>
      <c r="G90" s="594">
        <v>16.355</v>
      </c>
      <c r="H90" s="595">
        <v>1.9839445356686738</v>
      </c>
      <c r="I90" s="594">
        <v>10.093</v>
      </c>
      <c r="J90" s="595">
        <v>-0.38287985325588508</v>
      </c>
      <c r="K90" s="594">
        <v>32.353000000000002</v>
      </c>
      <c r="L90" s="595">
        <v>2.2054889527395227</v>
      </c>
      <c r="M90" s="594">
        <v>7.3869999999999996</v>
      </c>
      <c r="N90" s="595">
        <v>-0.77167496059098073</v>
      </c>
      <c r="O90" s="594">
        <f>+[14]S2007!I29</f>
        <v>21.117000000000001</v>
      </c>
      <c r="P90" s="595">
        <f t="shared" si="4"/>
        <v>1.8586706376066064</v>
      </c>
      <c r="Q90" s="594">
        <f>+[15]S2008!I29</f>
        <v>8.91</v>
      </c>
      <c r="R90" s="595">
        <f t="shared" si="5"/>
        <v>-0.57806506606051999</v>
      </c>
      <c r="S90" s="680">
        <v>7.23</v>
      </c>
      <c r="T90" s="681"/>
      <c r="U90" s="680">
        <v>5.4809999999999999</v>
      </c>
      <c r="V90" s="681">
        <v>-0.24190871369294611</v>
      </c>
      <c r="W90" s="680">
        <v>16.355</v>
      </c>
      <c r="X90" s="681">
        <v>1.9839445356686738</v>
      </c>
      <c r="Y90" s="680">
        <v>10.093</v>
      </c>
      <c r="Z90" s="681">
        <v>-0.38287985325588508</v>
      </c>
      <c r="AA90" s="680">
        <v>32.353000000000002</v>
      </c>
      <c r="AB90" s="681">
        <v>2.2054889527395227</v>
      </c>
      <c r="AC90" s="680">
        <v>7.3869999999999996</v>
      </c>
      <c r="AD90" s="681">
        <v>-0.77167496059098073</v>
      </c>
      <c r="AE90" s="594">
        <v>21.117000000000001</v>
      </c>
      <c r="AF90" s="595">
        <v>1.8586706376066064</v>
      </c>
      <c r="AG90" s="594">
        <v>8.91</v>
      </c>
      <c r="AH90" s="595">
        <v>-0.57806506606051999</v>
      </c>
      <c r="AI90" s="594">
        <v>-6.774</v>
      </c>
      <c r="AJ90" s="595">
        <v>-1.7602693602693604</v>
      </c>
      <c r="AK90" s="594">
        <v>6.9660000000000002</v>
      </c>
      <c r="AL90" s="595">
        <v>-2.0283436669619133</v>
      </c>
      <c r="AM90" s="596">
        <v>75.809128630705388</v>
      </c>
      <c r="AN90" s="596">
        <v>226.21023513139696</v>
      </c>
      <c r="AO90" s="596">
        <v>139.59889349930842</v>
      </c>
      <c r="AP90" s="596">
        <v>447.48271092669432</v>
      </c>
      <c r="AQ90" s="596">
        <v>102.17150760719224</v>
      </c>
      <c r="AR90" s="594">
        <v>13.35</v>
      </c>
      <c r="AS90" s="595">
        <v>0.91645133505598608</v>
      </c>
      <c r="AT90" s="594">
        <v>12.15</v>
      </c>
      <c r="AU90" s="595">
        <v>-8.9887640449438158E-2</v>
      </c>
      <c r="AV90" s="596">
        <v>292.0746887966805</v>
      </c>
      <c r="AW90" s="596">
        <v>123.23651452282158</v>
      </c>
      <c r="AX90" s="596">
        <v>-93.69294605809128</v>
      </c>
      <c r="AY90" s="596">
        <v>96.348547717842322</v>
      </c>
      <c r="AZ90" s="596">
        <v>184.6473029045643</v>
      </c>
      <c r="BA90" s="596">
        <v>168.04979253112032</v>
      </c>
    </row>
    <row r="91" spans="1:53" x14ac:dyDescent="0.25">
      <c r="A91" s="592" t="s">
        <v>72</v>
      </c>
      <c r="B91" s="593"/>
      <c r="C91" s="594">
        <v>16.18</v>
      </c>
      <c r="D91" s="595"/>
      <c r="E91" s="594">
        <v>32.773000000000003</v>
      </c>
      <c r="F91" s="595">
        <v>1.0255253399258346</v>
      </c>
      <c r="G91" s="594">
        <v>30.07</v>
      </c>
      <c r="H91" s="595">
        <v>-8.2476428767583154E-2</v>
      </c>
      <c r="I91" s="594">
        <v>38.527999999999999</v>
      </c>
      <c r="J91" s="595">
        <v>0.28127702028599927</v>
      </c>
      <c r="K91" s="594">
        <v>12.118</v>
      </c>
      <c r="L91" s="595">
        <v>-0.68547549833887034</v>
      </c>
      <c r="M91" s="594">
        <v>34.536999999999999</v>
      </c>
      <c r="N91" s="595">
        <v>1.8500577653078063</v>
      </c>
      <c r="O91" s="594">
        <f>+[14]S2007!I30</f>
        <v>130.768</v>
      </c>
      <c r="P91" s="595">
        <f t="shared" si="4"/>
        <v>2.7863161247357904</v>
      </c>
      <c r="Q91" s="594">
        <f>+[15]S2008!I30</f>
        <v>69.730999999999995</v>
      </c>
      <c r="R91" s="595">
        <f t="shared" si="5"/>
        <v>-0.46675792242750525</v>
      </c>
      <c r="S91" s="680">
        <v>16.18</v>
      </c>
      <c r="T91" s="681"/>
      <c r="U91" s="680">
        <v>32.773000000000003</v>
      </c>
      <c r="V91" s="681">
        <v>1.0255253399258346</v>
      </c>
      <c r="W91" s="680">
        <v>30.07</v>
      </c>
      <c r="X91" s="681">
        <v>-8.2476428767583154E-2</v>
      </c>
      <c r="Y91" s="680">
        <v>38.527999999999999</v>
      </c>
      <c r="Z91" s="681">
        <v>0.28127702028599927</v>
      </c>
      <c r="AA91" s="680">
        <v>12.118</v>
      </c>
      <c r="AB91" s="681">
        <v>-0.68547549833887034</v>
      </c>
      <c r="AC91" s="680">
        <v>34.536999999999999</v>
      </c>
      <c r="AD91" s="681">
        <v>1.8500577653078063</v>
      </c>
      <c r="AE91" s="594">
        <v>130.768</v>
      </c>
      <c r="AF91" s="595">
        <v>2.7863161247357904</v>
      </c>
      <c r="AG91" s="594">
        <v>69.730999999999995</v>
      </c>
      <c r="AH91" s="595">
        <v>-0.46675792242750525</v>
      </c>
      <c r="AI91" s="594">
        <v>62.787999999999997</v>
      </c>
      <c r="AJ91" s="595">
        <v>-9.9568341196885152E-2</v>
      </c>
      <c r="AK91" s="594">
        <v>38.253999999999998</v>
      </c>
      <c r="AL91" s="595">
        <v>-0.39074345416321593</v>
      </c>
      <c r="AM91" s="596">
        <v>202.55253399258345</v>
      </c>
      <c r="AN91" s="596">
        <v>185.84672435105068</v>
      </c>
      <c r="AO91" s="596">
        <v>238.1211372064277</v>
      </c>
      <c r="AP91" s="596">
        <v>74.894932014833131</v>
      </c>
      <c r="AQ91" s="596">
        <v>213.45488257107542</v>
      </c>
      <c r="AR91" s="594">
        <v>23.555</v>
      </c>
      <c r="AS91" s="595">
        <v>-0.38424739896481414</v>
      </c>
      <c r="AT91" s="594">
        <v>19.073</v>
      </c>
      <c r="AU91" s="595">
        <v>-0.19027807259605176</v>
      </c>
      <c r="AV91" s="596">
        <v>808.20766378244753</v>
      </c>
      <c r="AW91" s="596">
        <v>430.9703337453646</v>
      </c>
      <c r="AX91" s="596">
        <v>388.05933250927069</v>
      </c>
      <c r="AY91" s="596">
        <v>236.42768850432631</v>
      </c>
      <c r="AZ91" s="596">
        <v>145.58096415327566</v>
      </c>
      <c r="BA91" s="596">
        <v>117.88009888751546</v>
      </c>
    </row>
    <row r="92" spans="1:53" x14ac:dyDescent="0.25">
      <c r="A92" s="592" t="s">
        <v>73</v>
      </c>
      <c r="B92" s="593"/>
      <c r="C92" s="594">
        <v>0</v>
      </c>
      <c r="D92" s="595"/>
      <c r="E92" s="594">
        <v>152.279</v>
      </c>
      <c r="F92" s="595" t="e">
        <v>#DIV/0!</v>
      </c>
      <c r="G92" s="594">
        <v>65.986999999999995</v>
      </c>
      <c r="H92" s="595">
        <v>-0.56667038790640867</v>
      </c>
      <c r="I92" s="594">
        <v>158.166</v>
      </c>
      <c r="J92" s="595">
        <v>1.3969266673738767</v>
      </c>
      <c r="K92" s="594">
        <v>99.296000000000006</v>
      </c>
      <c r="L92" s="595">
        <v>-0.37220388705537216</v>
      </c>
      <c r="M92" s="594">
        <v>1054.1099999999999</v>
      </c>
      <c r="N92" s="595">
        <v>9.6158354817918124</v>
      </c>
      <c r="O92" s="594">
        <f>+[14]S2007!I31</f>
        <v>115.637</v>
      </c>
      <c r="P92" s="595">
        <f t="shared" si="4"/>
        <v>-0.8902989251596134</v>
      </c>
      <c r="Q92" s="594">
        <f>+[15]S2008!I31</f>
        <v>77.02</v>
      </c>
      <c r="R92" s="595">
        <f t="shared" si="5"/>
        <v>-0.33395020624886501</v>
      </c>
      <c r="S92" s="680">
        <v>0</v>
      </c>
      <c r="T92" s="681"/>
      <c r="U92" s="680">
        <v>152.279</v>
      </c>
      <c r="V92" s="681" t="e">
        <v>#DIV/0!</v>
      </c>
      <c r="W92" s="680">
        <v>65.986999999999995</v>
      </c>
      <c r="X92" s="681">
        <v>-0.56667038790640867</v>
      </c>
      <c r="Y92" s="680">
        <v>158.166</v>
      </c>
      <c r="Z92" s="681">
        <v>1.3969266673738767</v>
      </c>
      <c r="AA92" s="680">
        <v>99.296000000000006</v>
      </c>
      <c r="AB92" s="681">
        <v>-0.37220388705537216</v>
      </c>
      <c r="AC92" s="680">
        <v>1054.1099999999999</v>
      </c>
      <c r="AD92" s="681">
        <v>9.6158354817918124</v>
      </c>
      <c r="AE92" s="594">
        <v>115.637</v>
      </c>
      <c r="AF92" s="595">
        <v>-0.8902989251596134</v>
      </c>
      <c r="AG92" s="594">
        <v>77.02</v>
      </c>
      <c r="AH92" s="595">
        <v>-0.33395020624886501</v>
      </c>
      <c r="AI92" s="594">
        <v>87.082999999999998</v>
      </c>
      <c r="AJ92" s="595">
        <v>0.13065437548688655</v>
      </c>
      <c r="AK92" s="594">
        <v>76.131</v>
      </c>
      <c r="AL92" s="595">
        <v>-0.12576507469885051</v>
      </c>
      <c r="AM92" s="596" t="e">
        <v>#DIV/0!</v>
      </c>
      <c r="AN92" s="596" t="e">
        <v>#DIV/0!</v>
      </c>
      <c r="AO92" s="596" t="e">
        <v>#DIV/0!</v>
      </c>
      <c r="AP92" s="596" t="e">
        <v>#DIV/0!</v>
      </c>
      <c r="AQ92" s="596" t="e">
        <v>#DIV/0!</v>
      </c>
      <c r="AR92" s="594">
        <v>29.466999999999999</v>
      </c>
      <c r="AS92" s="595">
        <v>-0.61294347900329693</v>
      </c>
      <c r="AT92" s="594">
        <v>44.256</v>
      </c>
      <c r="AU92" s="595">
        <v>0.50188346285675511</v>
      </c>
      <c r="AV92" s="596"/>
      <c r="AW92" s="596"/>
      <c r="AX92" s="596"/>
      <c r="AY92" s="596"/>
      <c r="AZ92" s="596"/>
      <c r="BA92" s="596"/>
    </row>
    <row r="93" spans="1:53" x14ac:dyDescent="0.25">
      <c r="A93" s="592" t="s">
        <v>74</v>
      </c>
      <c r="B93" s="593"/>
      <c r="C93" s="594">
        <v>21.571000000000002</v>
      </c>
      <c r="D93" s="595"/>
      <c r="E93" s="594">
        <v>20.526</v>
      </c>
      <c r="F93" s="595">
        <v>-4.8444671086180599E-2</v>
      </c>
      <c r="G93" s="594">
        <v>21.844999999999999</v>
      </c>
      <c r="H93" s="595">
        <v>6.4259962973789289E-2</v>
      </c>
      <c r="I93" s="594">
        <v>46.186999999999998</v>
      </c>
      <c r="J93" s="595">
        <v>1.1143053330281529</v>
      </c>
      <c r="K93" s="594">
        <v>155.26</v>
      </c>
      <c r="L93" s="595">
        <v>2.3615519518479227</v>
      </c>
      <c r="M93" s="594">
        <v>24.814</v>
      </c>
      <c r="N93" s="595">
        <v>-0.84017776632745078</v>
      </c>
      <c r="O93" s="594">
        <f>+[14]S2007!I32</f>
        <v>25.457000000000001</v>
      </c>
      <c r="P93" s="595">
        <f t="shared" si="4"/>
        <v>2.5912791166277128E-2</v>
      </c>
      <c r="Q93" s="594">
        <f>+[15]S2008!I32</f>
        <v>60.356000000000002</v>
      </c>
      <c r="R93" s="595">
        <f t="shared" si="5"/>
        <v>1.3708999489334956</v>
      </c>
      <c r="S93" s="680">
        <v>21.571000000000002</v>
      </c>
      <c r="T93" s="681"/>
      <c r="U93" s="680">
        <v>20.526</v>
      </c>
      <c r="V93" s="681">
        <v>-4.8444671086180599E-2</v>
      </c>
      <c r="W93" s="680">
        <v>21.844999999999999</v>
      </c>
      <c r="X93" s="681">
        <v>6.4259962973789289E-2</v>
      </c>
      <c r="Y93" s="680">
        <v>46.186999999999998</v>
      </c>
      <c r="Z93" s="681">
        <v>1.1143053330281529</v>
      </c>
      <c r="AA93" s="680">
        <v>155.26</v>
      </c>
      <c r="AB93" s="681">
        <v>2.3615519518479227</v>
      </c>
      <c r="AC93" s="680">
        <v>24.814</v>
      </c>
      <c r="AD93" s="681">
        <v>-0.84017776632745078</v>
      </c>
      <c r="AE93" s="594">
        <v>25.457000000000001</v>
      </c>
      <c r="AF93" s="595">
        <v>2.5912791166277128E-2</v>
      </c>
      <c r="AG93" s="594">
        <v>60.356000000000002</v>
      </c>
      <c r="AH93" s="595">
        <v>1.3708999489334956</v>
      </c>
      <c r="AI93" s="594">
        <v>37.682000000000002</v>
      </c>
      <c r="AJ93" s="595">
        <v>-0.3756710186228378</v>
      </c>
      <c r="AK93" s="594">
        <v>44.451999999999998</v>
      </c>
      <c r="AL93" s="595">
        <v>0.17966137678467162</v>
      </c>
      <c r="AM93" s="596">
        <v>95.155532891381938</v>
      </c>
      <c r="AN93" s="596">
        <v>101.27022391173334</v>
      </c>
      <c r="AO93" s="596">
        <v>214.11617449353295</v>
      </c>
      <c r="AP93" s="596">
        <v>719.76264429094613</v>
      </c>
      <c r="AQ93" s="596">
        <v>115.03407352463955</v>
      </c>
      <c r="AR93" s="594">
        <v>28.291</v>
      </c>
      <c r="AS93" s="595">
        <v>-0.36356069468190405</v>
      </c>
      <c r="AT93" s="594">
        <v>22.556000000000001</v>
      </c>
      <c r="AU93" s="595">
        <v>-0.20271464423314833</v>
      </c>
      <c r="AV93" s="596">
        <v>118.01492744888971</v>
      </c>
      <c r="AW93" s="596">
        <v>279.80158546196276</v>
      </c>
      <c r="AX93" s="596">
        <v>174.68823883918225</v>
      </c>
      <c r="AY93" s="596">
        <v>206.07296833711925</v>
      </c>
      <c r="AZ93" s="596">
        <v>131.15293681331417</v>
      </c>
      <c r="BA93" s="596">
        <v>104.5663158870706</v>
      </c>
    </row>
    <row r="94" spans="1:53" x14ac:dyDescent="0.25">
      <c r="A94" s="598"/>
      <c r="B94" s="598"/>
      <c r="C94" s="599"/>
      <c r="D94" s="600"/>
      <c r="E94" s="599"/>
      <c r="F94" s="600"/>
      <c r="G94" s="599"/>
      <c r="H94" s="600"/>
      <c r="I94" s="599"/>
      <c r="J94" s="600"/>
      <c r="K94" s="599"/>
      <c r="L94" s="600"/>
      <c r="M94" s="599"/>
      <c r="N94" s="600"/>
      <c r="O94" s="599"/>
      <c r="P94" s="600"/>
      <c r="Q94" s="599"/>
      <c r="R94" s="600"/>
      <c r="S94" s="682"/>
      <c r="T94" s="683"/>
      <c r="U94" s="682"/>
      <c r="V94" s="683"/>
      <c r="W94" s="682"/>
      <c r="X94" s="683"/>
      <c r="Y94" s="682"/>
      <c r="Z94" s="683"/>
      <c r="AA94" s="682"/>
      <c r="AB94" s="683"/>
      <c r="AC94" s="682"/>
      <c r="AD94" s="683"/>
      <c r="AE94" s="599"/>
      <c r="AF94" s="600"/>
      <c r="AG94" s="599"/>
      <c r="AH94" s="600"/>
      <c r="AI94" s="599"/>
      <c r="AJ94" s="600"/>
      <c r="AK94" s="599"/>
      <c r="AL94" s="600"/>
      <c r="AM94" s="601"/>
      <c r="AN94" s="601"/>
      <c r="AO94" s="601"/>
      <c r="AP94" s="601"/>
      <c r="AQ94" s="601"/>
      <c r="AR94" s="594"/>
      <c r="AS94" s="600"/>
      <c r="AT94" s="599"/>
      <c r="AU94" s="600"/>
      <c r="AV94" s="601"/>
      <c r="AW94" s="601"/>
      <c r="AX94" s="601"/>
      <c r="AY94" s="601"/>
      <c r="AZ94" s="596" t="e">
        <v>#DIV/0!</v>
      </c>
      <c r="BA94" s="596"/>
    </row>
    <row r="95" spans="1:53" x14ac:dyDescent="0.25">
      <c r="A95" s="602" t="s">
        <v>286</v>
      </c>
      <c r="B95" s="603"/>
      <c r="C95" s="604">
        <f>SUM(C73:C93)</f>
        <v>458.37799999999999</v>
      </c>
      <c r="D95" s="605"/>
      <c r="E95" s="604">
        <f>SUM(E73:E93)</f>
        <v>753.80499999999995</v>
      </c>
      <c r="F95" s="605">
        <f>(+E95-C95)/C95</f>
        <v>0.64450519003966156</v>
      </c>
      <c r="G95" s="604">
        <f>SUM(G73:G93)</f>
        <v>859.54800000000012</v>
      </c>
      <c r="H95" s="605">
        <f>(+G95-E95)/E95</f>
        <v>0.14027898461803806</v>
      </c>
      <c r="I95" s="604">
        <f>SUM(I73:I93)</f>
        <v>2202.6280000000002</v>
      </c>
      <c r="J95" s="605">
        <f>(+I95-G95)/G95</f>
        <v>1.5625421733283071</v>
      </c>
      <c r="K95" s="604">
        <f>SUM(K73:K93)</f>
        <v>2216.7610000000004</v>
      </c>
      <c r="L95" s="605">
        <f>(+K95-I95)/I95</f>
        <v>6.4164261963437609E-3</v>
      </c>
      <c r="M95" s="604">
        <f>SUM(M73:M93)</f>
        <v>2015.905</v>
      </c>
      <c r="N95" s="605">
        <f>(+M95-K95)/K95</f>
        <v>-9.0607873379223297E-2</v>
      </c>
      <c r="O95" s="604">
        <f>SUM(O73:O93)</f>
        <v>1384.5980000000002</v>
      </c>
      <c r="P95" s="605">
        <f>(+O95-M95)/M95</f>
        <v>-0.31316307068041388</v>
      </c>
      <c r="Q95" s="604">
        <f>SUM(Q73:Q93)</f>
        <v>1243.6500000000001</v>
      </c>
      <c r="R95" s="605">
        <f>(+Q95-O95)/O95</f>
        <v>-0.10179705589636853</v>
      </c>
      <c r="S95" s="684">
        <v>458.37799999999999</v>
      </c>
      <c r="T95" s="685"/>
      <c r="U95" s="684">
        <v>753.80499999999995</v>
      </c>
      <c r="V95" s="685">
        <v>0.64450519003966156</v>
      </c>
      <c r="W95" s="684">
        <v>859.54800000000012</v>
      </c>
      <c r="X95" s="685">
        <v>0.14027898461803806</v>
      </c>
      <c r="Y95" s="684">
        <v>2202.6280000000002</v>
      </c>
      <c r="Z95" s="685">
        <v>1.5625421733283071</v>
      </c>
      <c r="AA95" s="684">
        <v>2216.7610000000004</v>
      </c>
      <c r="AB95" s="685">
        <v>6.4164261963437609E-3</v>
      </c>
      <c r="AC95" s="684">
        <v>2015.905</v>
      </c>
      <c r="AD95" s="685">
        <v>-9.0607873379223297E-2</v>
      </c>
      <c r="AE95" s="604">
        <v>1384.5980000000002</v>
      </c>
      <c r="AF95" s="605">
        <v>-0.31316307068041388</v>
      </c>
      <c r="AG95" s="604">
        <v>1243.6500000000001</v>
      </c>
      <c r="AH95" s="605">
        <v>-0.10179705589636853</v>
      </c>
      <c r="AI95" s="604">
        <v>1320.2180000000003</v>
      </c>
      <c r="AJ95" s="605">
        <v>6.156716117878841E-2</v>
      </c>
      <c r="AK95" s="604">
        <v>808.58699999999999</v>
      </c>
      <c r="AL95" s="605">
        <v>-0.38753524039211723</v>
      </c>
      <c r="AM95" s="606">
        <v>164.45051900396615</v>
      </c>
      <c r="AN95" s="606">
        <v>187.5194708297519</v>
      </c>
      <c r="AO95" s="606">
        <v>480.52655232144656</v>
      </c>
      <c r="AP95" s="606">
        <v>483.6098154798006</v>
      </c>
      <c r="AQ95" s="606">
        <v>439.79095855385731</v>
      </c>
      <c r="AR95" s="604">
        <v>999.00900000000001</v>
      </c>
      <c r="AS95" s="605">
        <v>0.23549970504101603</v>
      </c>
      <c r="AT95" s="604">
        <v>709.84599999999989</v>
      </c>
      <c r="AU95" s="605">
        <v>-0.28944984479619312</v>
      </c>
      <c r="AV95" s="606">
        <v>302.06467151564868</v>
      </c>
      <c r="AW95" s="606">
        <v>271.31537726505201</v>
      </c>
      <c r="AX95" s="606">
        <v>288.01949482741327</v>
      </c>
      <c r="AY95" s="606">
        <v>176.4017906618555</v>
      </c>
      <c r="AZ95" s="606">
        <v>217.94436033142955</v>
      </c>
      <c r="BA95" s="606">
        <v>154.86039905929164</v>
      </c>
    </row>
    <row r="96" spans="1:53" x14ac:dyDescent="0.25">
      <c r="A96" s="429"/>
      <c r="B96" s="429"/>
      <c r="C96" s="429"/>
      <c r="D96" s="429"/>
      <c r="E96" s="429"/>
      <c r="F96" s="429"/>
      <c r="G96" s="429"/>
      <c r="H96" s="575"/>
      <c r="I96" s="429"/>
      <c r="J96" s="429"/>
      <c r="K96" s="429"/>
      <c r="L96" s="429"/>
      <c r="M96" s="429"/>
      <c r="N96" s="429"/>
      <c r="O96" s="429"/>
      <c r="P96" s="429"/>
      <c r="Q96" s="429"/>
      <c r="R96" s="429"/>
      <c r="S96" s="429"/>
      <c r="T96" s="429"/>
      <c r="U96" s="429"/>
      <c r="V96" s="429"/>
      <c r="W96" s="429"/>
      <c r="X96" s="429"/>
      <c r="Y96" s="429"/>
      <c r="Z96" s="429"/>
      <c r="AA96" s="429"/>
      <c r="AB96" s="429"/>
      <c r="AC96" s="429"/>
      <c r="AD96" s="429"/>
      <c r="AI96" s="429"/>
      <c r="AJ96" s="429"/>
      <c r="AK96" s="429"/>
      <c r="AL96" s="429"/>
      <c r="AM96" s="429"/>
      <c r="AN96" s="429"/>
      <c r="AO96" s="429"/>
      <c r="AP96" s="429"/>
      <c r="AQ96" s="429"/>
      <c r="AR96" s="429"/>
      <c r="AS96" s="429"/>
      <c r="AT96" s="429"/>
      <c r="AU96" s="429"/>
      <c r="AV96" s="429"/>
      <c r="AW96" s="429"/>
      <c r="AX96" s="429"/>
      <c r="AY96" s="429"/>
      <c r="AZ96" s="429"/>
    </row>
    <row r="97" spans="1:53" ht="30.75" x14ac:dyDescent="0.45">
      <c r="A97" s="429"/>
      <c r="B97" s="429"/>
      <c r="C97" s="429"/>
      <c r="D97" s="429"/>
      <c r="E97" s="429"/>
      <c r="F97" s="429"/>
      <c r="G97" s="429"/>
      <c r="H97" s="574"/>
      <c r="I97" s="429"/>
      <c r="J97" s="429"/>
      <c r="K97" s="429"/>
      <c r="L97" s="429"/>
      <c r="M97" s="429"/>
      <c r="N97" s="429"/>
      <c r="O97" s="429"/>
      <c r="P97" s="429"/>
      <c r="Q97" s="429"/>
      <c r="R97" s="429"/>
      <c r="S97" s="429"/>
      <c r="T97" s="429"/>
      <c r="U97" s="429"/>
      <c r="V97" s="429"/>
      <c r="W97" s="429"/>
      <c r="X97" s="429"/>
      <c r="Y97" s="429"/>
      <c r="Z97" s="429"/>
      <c r="AA97" s="429"/>
      <c r="AB97" s="429"/>
      <c r="AC97" s="429"/>
      <c r="AD97" s="429"/>
      <c r="AI97" s="574"/>
      <c r="AJ97" s="429"/>
      <c r="AK97" s="574" t="s">
        <v>289</v>
      </c>
      <c r="AL97" s="429"/>
      <c r="AM97" s="429"/>
      <c r="AN97" s="429"/>
      <c r="AO97" s="429"/>
      <c r="AP97" s="429"/>
      <c r="AQ97" s="429"/>
      <c r="AR97" s="429"/>
      <c r="AS97" s="429"/>
      <c r="AT97" s="429"/>
      <c r="AU97" s="429"/>
      <c r="AV97" s="429"/>
      <c r="AW97" s="429"/>
      <c r="AX97" s="429"/>
      <c r="AY97" s="429"/>
      <c r="AZ97" s="429"/>
    </row>
    <row r="98" spans="1:53" x14ac:dyDescent="0.25">
      <c r="A98" s="429"/>
      <c r="B98" s="429"/>
      <c r="C98" s="429"/>
      <c r="D98" s="429"/>
      <c r="E98" s="429"/>
      <c r="F98" s="429"/>
      <c r="G98" s="429"/>
      <c r="H98" s="576"/>
      <c r="I98" s="429"/>
      <c r="J98" s="429"/>
      <c r="K98" s="429"/>
      <c r="L98" s="429"/>
      <c r="M98" s="429"/>
      <c r="N98" s="429"/>
      <c r="O98" s="429"/>
      <c r="P98" s="429"/>
      <c r="Q98" s="429"/>
      <c r="R98" s="429"/>
      <c r="S98" s="429"/>
      <c r="T98" s="429"/>
      <c r="U98" s="429"/>
      <c r="V98" s="429"/>
      <c r="W98" s="429"/>
      <c r="X98" s="429"/>
      <c r="Y98" s="429"/>
      <c r="Z98" s="429"/>
      <c r="AA98" s="429"/>
      <c r="AB98" s="429"/>
      <c r="AC98" s="429"/>
      <c r="AD98" s="429"/>
      <c r="AI98" s="429"/>
      <c r="AJ98" s="429"/>
      <c r="AK98" s="429"/>
      <c r="AL98" s="429"/>
      <c r="AM98" s="577"/>
      <c r="AN98" s="577"/>
      <c r="AO98" s="577"/>
      <c r="AP98" s="429"/>
      <c r="AQ98" s="429"/>
      <c r="AR98" s="429"/>
      <c r="AS98" s="429"/>
      <c r="AT98" s="429"/>
      <c r="AU98" s="429"/>
      <c r="AV98" s="429"/>
      <c r="AW98" s="429"/>
      <c r="AX98" s="429"/>
      <c r="AY98" s="429"/>
      <c r="AZ98" s="429"/>
    </row>
    <row r="99" spans="1:53" x14ac:dyDescent="0.25">
      <c r="A99" s="429"/>
      <c r="B99" s="429"/>
      <c r="C99" s="429"/>
      <c r="D99" s="429"/>
      <c r="E99" s="576"/>
      <c r="F99" s="576"/>
      <c r="G99" s="429"/>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I99" s="429"/>
      <c r="AJ99" s="429"/>
      <c r="AK99" s="429"/>
      <c r="AL99" s="429"/>
      <c r="AM99" s="578" t="s">
        <v>283</v>
      </c>
      <c r="AN99" s="579"/>
      <c r="AO99" s="579"/>
      <c r="AP99" s="579"/>
      <c r="AQ99" s="579"/>
      <c r="AR99" s="580"/>
      <c r="AS99" s="580"/>
      <c r="AT99" s="580"/>
      <c r="AU99" s="580"/>
      <c r="AV99" s="581"/>
      <c r="AW99" s="581"/>
      <c r="AX99" s="813" t="s">
        <v>283</v>
      </c>
      <c r="AY99" s="813"/>
      <c r="AZ99" s="813"/>
      <c r="BA99" s="813"/>
    </row>
    <row r="100" spans="1:53" x14ac:dyDescent="0.25">
      <c r="A100" s="582"/>
      <c r="B100" s="583">
        <v>2000</v>
      </c>
      <c r="C100" s="808">
        <v>2001</v>
      </c>
      <c r="D100" s="809"/>
      <c r="E100" s="808">
        <v>2002</v>
      </c>
      <c r="F100" s="809"/>
      <c r="G100" s="808">
        <v>2003</v>
      </c>
      <c r="H100" s="809"/>
      <c r="I100" s="808">
        <v>2004</v>
      </c>
      <c r="J100" s="809"/>
      <c r="K100" s="808">
        <v>2005</v>
      </c>
      <c r="L100" s="809"/>
      <c r="M100" s="808">
        <v>2006</v>
      </c>
      <c r="N100" s="809"/>
      <c r="O100" s="808">
        <v>2007</v>
      </c>
      <c r="P100" s="809"/>
      <c r="Q100" s="808">
        <v>2008</v>
      </c>
      <c r="R100" s="809"/>
      <c r="S100" s="817">
        <v>2001</v>
      </c>
      <c r="T100" s="818"/>
      <c r="U100" s="817">
        <v>2002</v>
      </c>
      <c r="V100" s="818"/>
      <c r="W100" s="817">
        <v>2003</v>
      </c>
      <c r="X100" s="818"/>
      <c r="Y100" s="817">
        <v>2004</v>
      </c>
      <c r="Z100" s="818"/>
      <c r="AA100" s="817">
        <v>2005</v>
      </c>
      <c r="AB100" s="818"/>
      <c r="AC100" s="817">
        <v>2006</v>
      </c>
      <c r="AD100" s="818"/>
      <c r="AE100" s="808">
        <v>2007</v>
      </c>
      <c r="AF100" s="809"/>
      <c r="AG100" s="808">
        <v>2008</v>
      </c>
      <c r="AH100" s="809"/>
      <c r="AI100" s="808">
        <f>+AI69</f>
        <v>2009</v>
      </c>
      <c r="AJ100" s="809"/>
      <c r="AK100" s="808">
        <f>+AK69</f>
        <v>2010</v>
      </c>
      <c r="AL100" s="809"/>
      <c r="AM100" s="584" t="s">
        <v>4</v>
      </c>
      <c r="AN100" s="584" t="s">
        <v>5</v>
      </c>
      <c r="AO100" s="584" t="s">
        <v>6</v>
      </c>
      <c r="AP100" s="584" t="s">
        <v>7</v>
      </c>
      <c r="AQ100" s="584" t="s">
        <v>8</v>
      </c>
      <c r="AR100" s="808">
        <f>+AR69</f>
        <v>2011</v>
      </c>
      <c r="AS100" s="809"/>
      <c r="AT100" s="808">
        <v>2012</v>
      </c>
      <c r="AU100" s="809"/>
      <c r="AV100" s="584" t="s">
        <v>9</v>
      </c>
      <c r="AW100" s="584" t="s">
        <v>10</v>
      </c>
      <c r="AX100" s="584" t="s">
        <v>11</v>
      </c>
      <c r="AY100" s="584" t="s">
        <v>12</v>
      </c>
      <c r="AZ100" s="584" t="s">
        <v>13</v>
      </c>
      <c r="BA100" s="584" t="s">
        <v>14</v>
      </c>
    </row>
    <row r="101" spans="1:53" x14ac:dyDescent="0.25">
      <c r="A101" s="585"/>
      <c r="B101" s="582"/>
      <c r="C101" s="586"/>
      <c r="D101" s="587" t="s">
        <v>284</v>
      </c>
      <c r="E101" s="586"/>
      <c r="F101" s="587" t="s">
        <v>284</v>
      </c>
      <c r="G101" s="586"/>
      <c r="H101" s="587" t="s">
        <v>284</v>
      </c>
      <c r="I101" s="586"/>
      <c r="J101" s="587" t="s">
        <v>284</v>
      </c>
      <c r="K101" s="586"/>
      <c r="L101" s="587" t="s">
        <v>284</v>
      </c>
      <c r="M101" s="586"/>
      <c r="N101" s="587" t="s">
        <v>284</v>
      </c>
      <c r="O101" s="586"/>
      <c r="P101" s="587" t="s">
        <v>284</v>
      </c>
      <c r="Q101" s="586"/>
      <c r="R101" s="587" t="s">
        <v>284</v>
      </c>
      <c r="S101" s="689"/>
      <c r="T101" s="690" t="s">
        <v>284</v>
      </c>
      <c r="U101" s="689"/>
      <c r="V101" s="690" t="s">
        <v>284</v>
      </c>
      <c r="W101" s="689"/>
      <c r="X101" s="690" t="s">
        <v>284</v>
      </c>
      <c r="Y101" s="689"/>
      <c r="Z101" s="690" t="s">
        <v>284</v>
      </c>
      <c r="AA101" s="689"/>
      <c r="AB101" s="690" t="s">
        <v>284</v>
      </c>
      <c r="AC101" s="689"/>
      <c r="AD101" s="690" t="s">
        <v>284</v>
      </c>
      <c r="AE101" s="586"/>
      <c r="AF101" s="587" t="s">
        <v>284</v>
      </c>
      <c r="AG101" s="586"/>
      <c r="AH101" s="587" t="s">
        <v>284</v>
      </c>
      <c r="AI101" s="586"/>
      <c r="AJ101" s="587" t="s">
        <v>284</v>
      </c>
      <c r="AK101" s="586"/>
      <c r="AL101" s="587" t="s">
        <v>284</v>
      </c>
      <c r="AM101" s="588"/>
      <c r="AN101" s="588"/>
      <c r="AO101" s="588"/>
      <c r="AP101" s="588"/>
      <c r="AQ101" s="588"/>
      <c r="AR101" s="586"/>
      <c r="AS101" s="587" t="s">
        <v>284</v>
      </c>
      <c r="AT101" s="586"/>
      <c r="AU101" s="587" t="s">
        <v>284</v>
      </c>
      <c r="AV101" s="588"/>
      <c r="AW101" s="588"/>
      <c r="AX101" s="588"/>
      <c r="AY101" s="588"/>
      <c r="AZ101" s="588"/>
      <c r="BA101" s="588"/>
    </row>
    <row r="102" spans="1:53" x14ac:dyDescent="0.25">
      <c r="A102" s="585"/>
      <c r="B102" s="589"/>
      <c r="C102" s="590"/>
      <c r="D102" s="591" t="s">
        <v>17</v>
      </c>
      <c r="E102" s="590"/>
      <c r="F102" s="591" t="s">
        <v>17</v>
      </c>
      <c r="G102" s="590"/>
      <c r="H102" s="591" t="s">
        <v>17</v>
      </c>
      <c r="I102" s="590"/>
      <c r="J102" s="591" t="s">
        <v>17</v>
      </c>
      <c r="K102" s="590"/>
      <c r="L102" s="591" t="s">
        <v>17</v>
      </c>
      <c r="M102" s="590"/>
      <c r="N102" s="591" t="s">
        <v>17</v>
      </c>
      <c r="O102" s="590"/>
      <c r="P102" s="591" t="s">
        <v>17</v>
      </c>
      <c r="Q102" s="590"/>
      <c r="R102" s="591" t="s">
        <v>17</v>
      </c>
      <c r="S102" s="691"/>
      <c r="T102" s="692" t="s">
        <v>17</v>
      </c>
      <c r="U102" s="691"/>
      <c r="V102" s="692" t="s">
        <v>17</v>
      </c>
      <c r="W102" s="691"/>
      <c r="X102" s="692" t="s">
        <v>17</v>
      </c>
      <c r="Y102" s="691"/>
      <c r="Z102" s="692" t="s">
        <v>17</v>
      </c>
      <c r="AA102" s="691"/>
      <c r="AB102" s="692" t="s">
        <v>17</v>
      </c>
      <c r="AC102" s="691"/>
      <c r="AD102" s="692" t="s">
        <v>17</v>
      </c>
      <c r="AE102" s="590"/>
      <c r="AF102" s="591" t="s">
        <v>17</v>
      </c>
      <c r="AG102" s="590"/>
      <c r="AH102" s="591" t="s">
        <v>17</v>
      </c>
      <c r="AI102" s="590"/>
      <c r="AJ102" s="591" t="s">
        <v>17</v>
      </c>
      <c r="AK102" s="590"/>
      <c r="AL102" s="591" t="s">
        <v>17</v>
      </c>
      <c r="AM102" s="588"/>
      <c r="AN102" s="588"/>
      <c r="AO102" s="588"/>
      <c r="AP102" s="588"/>
      <c r="AQ102" s="588"/>
      <c r="AR102" s="590"/>
      <c r="AS102" s="591" t="s">
        <v>17</v>
      </c>
      <c r="AT102" s="590"/>
      <c r="AU102" s="591" t="s">
        <v>17</v>
      </c>
      <c r="AV102" s="588"/>
      <c r="AW102" s="588"/>
      <c r="AX102" s="588"/>
      <c r="AY102" s="588"/>
      <c r="AZ102" s="588"/>
      <c r="BA102" s="588"/>
    </row>
    <row r="103" spans="1:53" x14ac:dyDescent="0.25">
      <c r="A103" s="585"/>
      <c r="B103" s="589"/>
      <c r="C103" s="590"/>
      <c r="D103" s="591" t="s">
        <v>285</v>
      </c>
      <c r="E103" s="590"/>
      <c r="F103" s="591" t="s">
        <v>285</v>
      </c>
      <c r="G103" s="590"/>
      <c r="H103" s="591" t="s">
        <v>285</v>
      </c>
      <c r="I103" s="590"/>
      <c r="J103" s="591" t="s">
        <v>285</v>
      </c>
      <c r="K103" s="590"/>
      <c r="L103" s="591" t="s">
        <v>285</v>
      </c>
      <c r="M103" s="590"/>
      <c r="N103" s="591" t="s">
        <v>285</v>
      </c>
      <c r="O103" s="590"/>
      <c r="P103" s="591" t="s">
        <v>285</v>
      </c>
      <c r="Q103" s="590"/>
      <c r="R103" s="591" t="s">
        <v>285</v>
      </c>
      <c r="S103" s="691"/>
      <c r="T103" s="692" t="s">
        <v>285</v>
      </c>
      <c r="U103" s="691"/>
      <c r="V103" s="692" t="s">
        <v>285</v>
      </c>
      <c r="W103" s="691"/>
      <c r="X103" s="692" t="s">
        <v>285</v>
      </c>
      <c r="Y103" s="691"/>
      <c r="Z103" s="692" t="s">
        <v>285</v>
      </c>
      <c r="AA103" s="691"/>
      <c r="AB103" s="692" t="s">
        <v>285</v>
      </c>
      <c r="AC103" s="691"/>
      <c r="AD103" s="692" t="s">
        <v>285</v>
      </c>
      <c r="AE103" s="590"/>
      <c r="AF103" s="591" t="s">
        <v>285</v>
      </c>
      <c r="AG103" s="590"/>
      <c r="AH103" s="591" t="s">
        <v>285</v>
      </c>
      <c r="AI103" s="590"/>
      <c r="AJ103" s="591" t="s">
        <v>285</v>
      </c>
      <c r="AK103" s="590"/>
      <c r="AL103" s="591" t="s">
        <v>285</v>
      </c>
      <c r="AM103" s="588"/>
      <c r="AN103" s="588"/>
      <c r="AO103" s="588"/>
      <c r="AP103" s="588"/>
      <c r="AQ103" s="588"/>
      <c r="AR103" s="590"/>
      <c r="AS103" s="591" t="s">
        <v>285</v>
      </c>
      <c r="AT103" s="590"/>
      <c r="AU103" s="591" t="s">
        <v>285</v>
      </c>
      <c r="AV103" s="588"/>
      <c r="AW103" s="588"/>
      <c r="AX103" s="588"/>
      <c r="AY103" s="588"/>
      <c r="AZ103" s="588"/>
      <c r="BA103" s="588"/>
    </row>
    <row r="104" spans="1:53" x14ac:dyDescent="0.25">
      <c r="A104" s="592" t="s">
        <v>54</v>
      </c>
      <c r="B104" s="593">
        <v>288.55944677136972</v>
      </c>
      <c r="C104" s="594">
        <v>306.02999999999997</v>
      </c>
      <c r="D104" s="595">
        <v>6.0544034943595004E-2</v>
      </c>
      <c r="E104" s="594">
        <v>319.154</v>
      </c>
      <c r="F104" s="595">
        <v>4.2884684508054847E-2</v>
      </c>
      <c r="G104" s="594">
        <v>355.84500000000003</v>
      </c>
      <c r="H104" s="595">
        <v>0.11496330924882668</v>
      </c>
      <c r="I104" s="594">
        <v>367.70600000000002</v>
      </c>
      <c r="J104" s="595">
        <v>3.3331928227177531E-2</v>
      </c>
      <c r="K104" s="594">
        <v>407.70499999999998</v>
      </c>
      <c r="L104" s="595">
        <v>0.10877984041598442</v>
      </c>
      <c r="M104" s="594">
        <v>425.3</v>
      </c>
      <c r="N104" s="595">
        <v>4.3156203627622985E-2</v>
      </c>
      <c r="O104" s="594">
        <f>+[14]S2007!K12</f>
        <v>435.90899999999999</v>
      </c>
      <c r="P104" s="595">
        <f t="shared" ref="P104:P124" si="6">(+O104-M104)/M104</f>
        <v>2.4944744885962804E-2</v>
      </c>
      <c r="Q104" s="594">
        <f>+[15]S2008!K12</f>
        <v>441.87700000000001</v>
      </c>
      <c r="R104" s="595">
        <f t="shared" ref="R104:R124" si="7">(+Q104-O104)/O104</f>
        <v>1.3690930905303671E-2</v>
      </c>
      <c r="S104" s="680">
        <v>306.02999999999997</v>
      </c>
      <c r="T104" s="681">
        <v>6.0544034943595004E-2</v>
      </c>
      <c r="U104" s="680">
        <v>319.154</v>
      </c>
      <c r="V104" s="681">
        <v>4.2884684508054847E-2</v>
      </c>
      <c r="W104" s="680">
        <v>355.84500000000003</v>
      </c>
      <c r="X104" s="681">
        <v>0.11496330924882668</v>
      </c>
      <c r="Y104" s="680">
        <v>367.70600000000002</v>
      </c>
      <c r="Z104" s="681">
        <v>3.3331928227177531E-2</v>
      </c>
      <c r="AA104" s="680">
        <v>407.70499999999998</v>
      </c>
      <c r="AB104" s="681">
        <v>0.10877984041598442</v>
      </c>
      <c r="AC104" s="680">
        <v>425.3</v>
      </c>
      <c r="AD104" s="681">
        <v>4.3156203627622985E-2</v>
      </c>
      <c r="AE104" s="594">
        <v>435.90899999999999</v>
      </c>
      <c r="AF104" s="595">
        <v>2.4944744885962804E-2</v>
      </c>
      <c r="AG104" s="594">
        <v>441.87700000000001</v>
      </c>
      <c r="AH104" s="595">
        <v>1.3690930905303671E-2</v>
      </c>
      <c r="AI104" s="594">
        <v>462.85</v>
      </c>
      <c r="AJ104" s="595">
        <v>4.7463434394639258E-2</v>
      </c>
      <c r="AK104" s="594">
        <v>475.22800000000001</v>
      </c>
      <c r="AL104" s="595">
        <v>2.674300529329153E-2</v>
      </c>
      <c r="AM104" s="596">
        <v>104.28846845080548</v>
      </c>
      <c r="AN104" s="596">
        <v>116.27781590040195</v>
      </c>
      <c r="AO104" s="596">
        <v>120.1535797144071</v>
      </c>
      <c r="AP104" s="596">
        <v>133.22386694114957</v>
      </c>
      <c r="AQ104" s="596">
        <v>138.97330327092118</v>
      </c>
      <c r="AR104" s="594">
        <v>475.05</v>
      </c>
      <c r="AS104" s="595">
        <v>-3.7455705471899228E-4</v>
      </c>
      <c r="AT104" s="594">
        <v>475.685</v>
      </c>
      <c r="AU104" s="595">
        <v>1.3367013998526278E-3</v>
      </c>
      <c r="AV104" s="596">
        <v>142.43995686697383</v>
      </c>
      <c r="AW104" s="596">
        <v>144.39009247459401</v>
      </c>
      <c r="AX104" s="596">
        <v>151.24334215599779</v>
      </c>
      <c r="AY104" s="596">
        <v>155.28804365585074</v>
      </c>
      <c r="AZ104" s="596">
        <v>155.22987942358594</v>
      </c>
      <c r="BA104" s="596">
        <v>155.4373754207104</v>
      </c>
    </row>
    <row r="105" spans="1:53" x14ac:dyDescent="0.25">
      <c r="A105" s="592" t="s">
        <v>55</v>
      </c>
      <c r="B105" s="593">
        <v>9.8824027640773249</v>
      </c>
      <c r="C105" s="594">
        <v>9.0419999999999998</v>
      </c>
      <c r="D105" s="595">
        <v>-8.5040327149203135E-2</v>
      </c>
      <c r="E105" s="594">
        <v>9.7759999999999998</v>
      </c>
      <c r="F105" s="595">
        <v>8.1176730811767309E-2</v>
      </c>
      <c r="G105" s="594">
        <v>9.5280000000000005</v>
      </c>
      <c r="H105" s="595">
        <v>-2.5368248772504026E-2</v>
      </c>
      <c r="I105" s="594">
        <v>9.8699999999999992</v>
      </c>
      <c r="J105" s="595">
        <v>3.5894206549118256E-2</v>
      </c>
      <c r="K105" s="594">
        <v>12.353999999999999</v>
      </c>
      <c r="L105" s="595">
        <v>0.2516717325227964</v>
      </c>
      <c r="M105" s="594">
        <v>11.907</v>
      </c>
      <c r="N105" s="595">
        <v>-3.6182612918892604E-2</v>
      </c>
      <c r="O105" s="594">
        <f>+[14]S2007!K13</f>
        <v>11.786</v>
      </c>
      <c r="P105" s="595">
        <f t="shared" si="6"/>
        <v>-1.0162089527168929E-2</v>
      </c>
      <c r="Q105" s="594">
        <f>+[15]S2008!K13</f>
        <v>13.295</v>
      </c>
      <c r="R105" s="595">
        <f t="shared" si="7"/>
        <v>0.12803325979976246</v>
      </c>
      <c r="S105" s="680">
        <v>9.0419999999999998</v>
      </c>
      <c r="T105" s="681">
        <v>-8.5040327149203135E-2</v>
      </c>
      <c r="U105" s="680">
        <v>9.7759999999999998</v>
      </c>
      <c r="V105" s="681">
        <v>8.1176730811767309E-2</v>
      </c>
      <c r="W105" s="680">
        <v>9.5280000000000005</v>
      </c>
      <c r="X105" s="681">
        <v>-2.5368248772504026E-2</v>
      </c>
      <c r="Y105" s="680">
        <v>9.8699999999999992</v>
      </c>
      <c r="Z105" s="681">
        <v>3.5894206549118256E-2</v>
      </c>
      <c r="AA105" s="680">
        <v>12.353999999999999</v>
      </c>
      <c r="AB105" s="681">
        <v>0.2516717325227964</v>
      </c>
      <c r="AC105" s="680">
        <v>11.907</v>
      </c>
      <c r="AD105" s="681">
        <v>-3.6182612918892604E-2</v>
      </c>
      <c r="AE105" s="594">
        <v>11.786</v>
      </c>
      <c r="AF105" s="595">
        <v>-1.0162089527168929E-2</v>
      </c>
      <c r="AG105" s="594">
        <v>13.295</v>
      </c>
      <c r="AH105" s="595">
        <v>0.12803325979976246</v>
      </c>
      <c r="AI105" s="594">
        <v>15.43</v>
      </c>
      <c r="AJ105" s="595">
        <v>0.16058668672433243</v>
      </c>
      <c r="AK105" s="594">
        <v>14.515000000000001</v>
      </c>
      <c r="AL105" s="595">
        <v>-5.9300064808813946E-2</v>
      </c>
      <c r="AM105" s="596">
        <v>108.11767308117673</v>
      </c>
      <c r="AN105" s="596">
        <v>105.37491705374917</v>
      </c>
      <c r="AO105" s="596">
        <v>109.15726609157265</v>
      </c>
      <c r="AP105" s="596">
        <v>136.62906436629063</v>
      </c>
      <c r="AQ105" s="596">
        <v>131.68546781685467</v>
      </c>
      <c r="AR105" s="594">
        <v>15.268000000000001</v>
      </c>
      <c r="AS105" s="595">
        <v>5.1877368239751989E-2</v>
      </c>
      <c r="AT105" s="594">
        <v>15.654999999999999</v>
      </c>
      <c r="AU105" s="595">
        <v>2.5347131254912145E-2</v>
      </c>
      <c r="AV105" s="596">
        <v>130.34726830347267</v>
      </c>
      <c r="AW105" s="596">
        <v>147.03605397036054</v>
      </c>
      <c r="AX105" s="596">
        <v>170.64808670648085</v>
      </c>
      <c r="AY105" s="596">
        <v>160.52864410528645</v>
      </c>
      <c r="AZ105" s="596">
        <v>168.85644768856449</v>
      </c>
      <c r="BA105" s="596">
        <v>173.13647423136473</v>
      </c>
    </row>
    <row r="106" spans="1:53" x14ac:dyDescent="0.25">
      <c r="A106" s="592" t="s">
        <v>56</v>
      </c>
      <c r="B106" s="593">
        <v>616.9454673160252</v>
      </c>
      <c r="C106" s="594">
        <v>634.82799999999997</v>
      </c>
      <c r="D106" s="595">
        <v>2.8985596995746456E-2</v>
      </c>
      <c r="E106" s="594">
        <v>648.56299999999999</v>
      </c>
      <c r="F106" s="595">
        <v>2.1635781660544296E-2</v>
      </c>
      <c r="G106" s="594">
        <v>672.44899999999996</v>
      </c>
      <c r="H106" s="595">
        <v>3.6829112977459347E-2</v>
      </c>
      <c r="I106" s="594">
        <v>697.73</v>
      </c>
      <c r="J106" s="595">
        <v>3.759541615795408E-2</v>
      </c>
      <c r="K106" s="594">
        <v>872.58100000000002</v>
      </c>
      <c r="L106" s="595">
        <v>0.25059980221575678</v>
      </c>
      <c r="M106" s="594">
        <v>877.48099999999999</v>
      </c>
      <c r="N106" s="595">
        <v>5.6155245186406506E-3</v>
      </c>
      <c r="O106" s="594">
        <f>+[14]S2007!K14</f>
        <v>863.49900000000002</v>
      </c>
      <c r="P106" s="595">
        <f t="shared" si="6"/>
        <v>-1.5934248148962736E-2</v>
      </c>
      <c r="Q106" s="594">
        <f>+[15]S2008!K14</f>
        <v>837.08799999999997</v>
      </c>
      <c r="R106" s="595">
        <f t="shared" si="7"/>
        <v>-3.0586022682134034E-2</v>
      </c>
      <c r="S106" s="680">
        <v>634.82799999999997</v>
      </c>
      <c r="T106" s="681">
        <v>2.8985596995746456E-2</v>
      </c>
      <c r="U106" s="680">
        <v>648.56299999999999</v>
      </c>
      <c r="V106" s="681">
        <v>2.1635781660544296E-2</v>
      </c>
      <c r="W106" s="680">
        <v>672.44899999999996</v>
      </c>
      <c r="X106" s="681">
        <v>3.6829112977459347E-2</v>
      </c>
      <c r="Y106" s="680">
        <v>697.73</v>
      </c>
      <c r="Z106" s="681">
        <v>3.759541615795408E-2</v>
      </c>
      <c r="AA106" s="680">
        <v>872.58100000000002</v>
      </c>
      <c r="AB106" s="681">
        <v>0.25059980221575678</v>
      </c>
      <c r="AC106" s="680">
        <v>877.48099999999999</v>
      </c>
      <c r="AD106" s="681">
        <v>5.6155245186406506E-3</v>
      </c>
      <c r="AE106" s="594">
        <v>863.49900000000002</v>
      </c>
      <c r="AF106" s="595">
        <v>-1.5934248148962736E-2</v>
      </c>
      <c r="AG106" s="594">
        <v>837.08799999999997</v>
      </c>
      <c r="AH106" s="595">
        <v>-3.0586022682134034E-2</v>
      </c>
      <c r="AI106" s="594">
        <v>882.93399999999997</v>
      </c>
      <c r="AJ106" s="595">
        <v>5.4768435337742276E-2</v>
      </c>
      <c r="AK106" s="594">
        <v>907.03499999999997</v>
      </c>
      <c r="AL106" s="595">
        <v>2.7296491017448642E-2</v>
      </c>
      <c r="AM106" s="596">
        <v>102.16357816605444</v>
      </c>
      <c r="AN106" s="596">
        <v>105.92617212851354</v>
      </c>
      <c r="AO106" s="596">
        <v>109.90851065170409</v>
      </c>
      <c r="AP106" s="596">
        <v>137.45156168284953</v>
      </c>
      <c r="AQ106" s="596">
        <v>138.22342429760502</v>
      </c>
      <c r="AR106" s="594">
        <v>900.08699999999999</v>
      </c>
      <c r="AS106" s="595">
        <v>-7.6601233689989681E-3</v>
      </c>
      <c r="AT106" s="594">
        <v>910.36400000000003</v>
      </c>
      <c r="AU106" s="595">
        <v>1.1417785169655871E-2</v>
      </c>
      <c r="AV106" s="596">
        <v>136.02093795484762</v>
      </c>
      <c r="AW106" s="596">
        <v>131.8605984613155</v>
      </c>
      <c r="AX106" s="596">
        <v>139.08239712174006</v>
      </c>
      <c r="AY106" s="596">
        <v>142.87885852545887</v>
      </c>
      <c r="AZ106" s="596">
        <v>141.78438884233211</v>
      </c>
      <c r="BA106" s="596">
        <v>143.40325253454481</v>
      </c>
    </row>
    <row r="107" spans="1:53" x14ac:dyDescent="0.25">
      <c r="A107" s="592" t="s">
        <v>57</v>
      </c>
      <c r="B107" s="593">
        <v>33.268087611748363</v>
      </c>
      <c r="C107" s="594">
        <v>33.241999999999997</v>
      </c>
      <c r="D107" s="595">
        <v>-7.8416325136625891E-4</v>
      </c>
      <c r="E107" s="594">
        <v>37.048000000000002</v>
      </c>
      <c r="F107" s="595">
        <v>0.11449371277299816</v>
      </c>
      <c r="G107" s="594">
        <v>39.151000000000003</v>
      </c>
      <c r="H107" s="595">
        <v>5.6764197797451996E-2</v>
      </c>
      <c r="I107" s="594">
        <v>41.341000000000001</v>
      </c>
      <c r="J107" s="595">
        <v>5.5937268524430983E-2</v>
      </c>
      <c r="K107" s="594">
        <v>42.021000000000001</v>
      </c>
      <c r="L107" s="595">
        <v>1.6448561960281553E-2</v>
      </c>
      <c r="M107" s="594">
        <v>43.869</v>
      </c>
      <c r="N107" s="595">
        <v>4.3978010994502721E-2</v>
      </c>
      <c r="O107" s="594">
        <f>+[14]S2007!K15</f>
        <v>45.343000000000004</v>
      </c>
      <c r="P107" s="595">
        <f t="shared" si="6"/>
        <v>3.3600036472224211E-2</v>
      </c>
      <c r="Q107" s="594">
        <f>+[15]S2008!K15</f>
        <v>49.38</v>
      </c>
      <c r="R107" s="595">
        <f t="shared" si="7"/>
        <v>8.9032485719956742E-2</v>
      </c>
      <c r="S107" s="680">
        <v>33.241999999999997</v>
      </c>
      <c r="T107" s="681">
        <v>-7.8416325136625891E-4</v>
      </c>
      <c r="U107" s="680">
        <v>37.048000000000002</v>
      </c>
      <c r="V107" s="681">
        <v>0.11449371277299816</v>
      </c>
      <c r="W107" s="680">
        <v>39.151000000000003</v>
      </c>
      <c r="X107" s="681">
        <v>5.6764197797451996E-2</v>
      </c>
      <c r="Y107" s="680">
        <v>41.341000000000001</v>
      </c>
      <c r="Z107" s="681">
        <v>5.5937268524430983E-2</v>
      </c>
      <c r="AA107" s="680">
        <v>42.021000000000001</v>
      </c>
      <c r="AB107" s="681">
        <v>1.6448561960281553E-2</v>
      </c>
      <c r="AC107" s="680">
        <v>43.869</v>
      </c>
      <c r="AD107" s="681">
        <v>4.3978010994502721E-2</v>
      </c>
      <c r="AE107" s="594">
        <v>45.343000000000004</v>
      </c>
      <c r="AF107" s="595">
        <v>3.3600036472224211E-2</v>
      </c>
      <c r="AG107" s="594">
        <v>49.38</v>
      </c>
      <c r="AH107" s="595">
        <v>8.9032485719956742E-2</v>
      </c>
      <c r="AI107" s="594">
        <v>52.597999999999999</v>
      </c>
      <c r="AJ107" s="595">
        <v>6.5168084244633384E-2</v>
      </c>
      <c r="AK107" s="594">
        <v>53.695</v>
      </c>
      <c r="AL107" s="595">
        <v>2.0856306323434378E-2</v>
      </c>
      <c r="AM107" s="596">
        <v>111.44937127729982</v>
      </c>
      <c r="AN107" s="596">
        <v>117.77570543288613</v>
      </c>
      <c r="AO107" s="596">
        <v>124.36375669333977</v>
      </c>
      <c r="AP107" s="596">
        <v>126.40936165092354</v>
      </c>
      <c r="AQ107" s="596">
        <v>131.96859394741594</v>
      </c>
      <c r="AR107" s="594">
        <v>54.264000000000003</v>
      </c>
      <c r="AS107" s="595">
        <v>1.0596889840767345E-2</v>
      </c>
      <c r="AT107" s="594">
        <v>54.448</v>
      </c>
      <c r="AU107" s="595">
        <v>3.3908300162169671E-3</v>
      </c>
      <c r="AV107" s="596">
        <v>136.40274351723724</v>
      </c>
      <c r="AW107" s="596">
        <v>148.54701883159859</v>
      </c>
      <c r="AX107" s="596">
        <v>158.22754346910534</v>
      </c>
      <c r="AY107" s="596">
        <v>161.52758558450154</v>
      </c>
      <c r="AZ107" s="596">
        <v>163.23927561518565</v>
      </c>
      <c r="BA107" s="596">
        <v>163.79279225076712</v>
      </c>
    </row>
    <row r="108" spans="1:53" x14ac:dyDescent="0.25">
      <c r="A108" s="592" t="s">
        <v>58</v>
      </c>
      <c r="B108" s="593">
        <v>35.896336771214756</v>
      </c>
      <c r="C108" s="594">
        <v>38.991</v>
      </c>
      <c r="D108" s="595">
        <v>8.6211115315444994E-2</v>
      </c>
      <c r="E108" s="594">
        <v>43.021000000000001</v>
      </c>
      <c r="F108" s="595">
        <v>0.10335718499140831</v>
      </c>
      <c r="G108" s="594">
        <v>45.597999999999999</v>
      </c>
      <c r="H108" s="595">
        <v>5.9900978591850451E-2</v>
      </c>
      <c r="I108" s="594">
        <v>46.433</v>
      </c>
      <c r="J108" s="595">
        <v>1.8312206675731409E-2</v>
      </c>
      <c r="K108" s="594">
        <v>51.055</v>
      </c>
      <c r="L108" s="595">
        <v>9.9541274524583806E-2</v>
      </c>
      <c r="M108" s="594">
        <v>50.779000000000003</v>
      </c>
      <c r="N108" s="595">
        <v>-5.405934776221648E-3</v>
      </c>
      <c r="O108" s="594">
        <f>+[14]S2007!K16</f>
        <v>52.283000000000001</v>
      </c>
      <c r="P108" s="595">
        <f t="shared" si="6"/>
        <v>2.9618543098524935E-2</v>
      </c>
      <c r="Q108" s="594">
        <f>+[15]S2008!K16</f>
        <v>53.648000000000003</v>
      </c>
      <c r="R108" s="595">
        <f t="shared" si="7"/>
        <v>2.6107912705850889E-2</v>
      </c>
      <c r="S108" s="680">
        <v>38.991</v>
      </c>
      <c r="T108" s="681">
        <v>8.6211115315444994E-2</v>
      </c>
      <c r="U108" s="680">
        <v>43.021000000000001</v>
      </c>
      <c r="V108" s="681">
        <v>0.10335718499140831</v>
      </c>
      <c r="W108" s="680">
        <v>45.597999999999999</v>
      </c>
      <c r="X108" s="681">
        <v>5.9900978591850451E-2</v>
      </c>
      <c r="Y108" s="680">
        <v>46.433</v>
      </c>
      <c r="Z108" s="681">
        <v>1.8312206675731409E-2</v>
      </c>
      <c r="AA108" s="680">
        <v>51.055</v>
      </c>
      <c r="AB108" s="681">
        <v>9.9541274524583806E-2</v>
      </c>
      <c r="AC108" s="680">
        <v>50.779000000000003</v>
      </c>
      <c r="AD108" s="681">
        <v>-5.405934776221648E-3</v>
      </c>
      <c r="AE108" s="594">
        <v>52.283000000000001</v>
      </c>
      <c r="AF108" s="595">
        <v>2.9618543098524935E-2</v>
      </c>
      <c r="AG108" s="594">
        <v>53.648000000000003</v>
      </c>
      <c r="AH108" s="595">
        <v>2.6107912705850889E-2</v>
      </c>
      <c r="AI108" s="594">
        <v>55.255000000000003</v>
      </c>
      <c r="AJ108" s="595">
        <v>2.9954518341783462E-2</v>
      </c>
      <c r="AK108" s="594">
        <v>57.454000000000001</v>
      </c>
      <c r="AL108" s="595">
        <v>3.9797303411455938E-2</v>
      </c>
      <c r="AM108" s="596">
        <v>110.33571849914082</v>
      </c>
      <c r="AN108" s="596">
        <v>116.9449360108743</v>
      </c>
      <c r="AO108" s="596">
        <v>119.08645584878562</v>
      </c>
      <c r="AP108" s="596">
        <v>130.94047344258931</v>
      </c>
      <c r="AQ108" s="596">
        <v>130.23261778359108</v>
      </c>
      <c r="AR108" s="594">
        <v>58.905999999999999</v>
      </c>
      <c r="AS108" s="595">
        <v>2.5272391826504651E-2</v>
      </c>
      <c r="AT108" s="594">
        <v>59.75</v>
      </c>
      <c r="AU108" s="595">
        <v>1.4327912267001685E-2</v>
      </c>
      <c r="AV108" s="596">
        <v>134.0899181862481</v>
      </c>
      <c r="AW108" s="596">
        <v>137.59072606498938</v>
      </c>
      <c r="AX108" s="596">
        <v>141.7121899925624</v>
      </c>
      <c r="AY108" s="596">
        <v>147.35195301479828</v>
      </c>
      <c r="AZ108" s="596">
        <v>151.07588930778897</v>
      </c>
      <c r="BA108" s="596">
        <v>153.24049139545022</v>
      </c>
    </row>
    <row r="109" spans="1:53" x14ac:dyDescent="0.25">
      <c r="A109" s="592" t="s">
        <v>59</v>
      </c>
      <c r="B109" s="593">
        <v>343.49386500849573</v>
      </c>
      <c r="C109" s="594">
        <v>349.46199999999999</v>
      </c>
      <c r="D109" s="595">
        <v>1.7374793553755746E-2</v>
      </c>
      <c r="E109" s="594">
        <v>365.75900000000001</v>
      </c>
      <c r="F109" s="595">
        <v>4.6634541094596915E-2</v>
      </c>
      <c r="G109" s="594">
        <v>380.12700000000001</v>
      </c>
      <c r="H109" s="595">
        <v>3.9282697076490243E-2</v>
      </c>
      <c r="I109" s="594">
        <v>391.92599999999999</v>
      </c>
      <c r="J109" s="595">
        <v>3.1039626230180906E-2</v>
      </c>
      <c r="K109" s="594">
        <v>438.11799999999999</v>
      </c>
      <c r="L109" s="595">
        <v>0.11785898358363571</v>
      </c>
      <c r="M109" s="594">
        <v>460.88499999999999</v>
      </c>
      <c r="N109" s="595">
        <v>5.1965452229764578E-2</v>
      </c>
      <c r="O109" s="594">
        <f>+[14]S2007!K17</f>
        <v>472.90899999999999</v>
      </c>
      <c r="P109" s="595">
        <f t="shared" si="6"/>
        <v>2.6088937587467591E-2</v>
      </c>
      <c r="Q109" s="594">
        <f>+[15]S2008!K17</f>
        <v>487.916</v>
      </c>
      <c r="R109" s="595">
        <f t="shared" si="7"/>
        <v>3.1733377880311026E-2</v>
      </c>
      <c r="S109" s="680">
        <v>349.46199999999999</v>
      </c>
      <c r="T109" s="681">
        <v>1.7374793553755746E-2</v>
      </c>
      <c r="U109" s="680">
        <v>365.75900000000001</v>
      </c>
      <c r="V109" s="681">
        <v>4.6634541094596915E-2</v>
      </c>
      <c r="W109" s="680">
        <v>380.12700000000001</v>
      </c>
      <c r="X109" s="681">
        <v>3.9282697076490243E-2</v>
      </c>
      <c r="Y109" s="680">
        <v>391.92599999999999</v>
      </c>
      <c r="Z109" s="681">
        <v>3.1039626230180906E-2</v>
      </c>
      <c r="AA109" s="680">
        <v>438.11799999999999</v>
      </c>
      <c r="AB109" s="681">
        <v>0.11785898358363571</v>
      </c>
      <c r="AC109" s="680">
        <v>460.88499999999999</v>
      </c>
      <c r="AD109" s="681">
        <v>5.1965452229764578E-2</v>
      </c>
      <c r="AE109" s="594">
        <v>472.90899999999999</v>
      </c>
      <c r="AF109" s="595">
        <v>2.6088937587467591E-2</v>
      </c>
      <c r="AG109" s="594">
        <v>487.916</v>
      </c>
      <c r="AH109" s="595">
        <v>3.1733377880311026E-2</v>
      </c>
      <c r="AI109" s="594">
        <v>524.34100000000001</v>
      </c>
      <c r="AJ109" s="595">
        <v>7.4654243763270747E-2</v>
      </c>
      <c r="AK109" s="594">
        <v>540.96299999999997</v>
      </c>
      <c r="AL109" s="595">
        <v>3.1700744362924048E-2</v>
      </c>
      <c r="AM109" s="596">
        <v>104.66345410945969</v>
      </c>
      <c r="AN109" s="596">
        <v>108.77491687222073</v>
      </c>
      <c r="AO109" s="596">
        <v>112.15124963515346</v>
      </c>
      <c r="AP109" s="596">
        <v>125.36928192478724</v>
      </c>
      <c r="AQ109" s="596">
        <v>131.88415335572967</v>
      </c>
      <c r="AR109" s="594">
        <v>546.87300000000005</v>
      </c>
      <c r="AS109" s="595">
        <v>1.0924961596264592E-2</v>
      </c>
      <c r="AT109" s="594">
        <v>547.99800000000005</v>
      </c>
      <c r="AU109" s="595">
        <v>2.0571503804356767E-3</v>
      </c>
      <c r="AV109" s="596">
        <v>135.32487080140331</v>
      </c>
      <c r="AW109" s="596">
        <v>139.6191860631485</v>
      </c>
      <c r="AX109" s="596">
        <v>150.04235081353625</v>
      </c>
      <c r="AY109" s="596">
        <v>154.79880502028831</v>
      </c>
      <c r="AZ109" s="596">
        <v>156.48997602028263</v>
      </c>
      <c r="BA109" s="596">
        <v>156.81189943398712</v>
      </c>
    </row>
    <row r="110" spans="1:53" x14ac:dyDescent="0.25">
      <c r="A110" s="592" t="s">
        <v>60</v>
      </c>
      <c r="B110" s="593">
        <v>94.979476519287076</v>
      </c>
      <c r="C110" s="594">
        <v>89.081999999999994</v>
      </c>
      <c r="D110" s="595">
        <v>-6.2092114374725012E-2</v>
      </c>
      <c r="E110" s="594">
        <v>92.986000000000004</v>
      </c>
      <c r="F110" s="595">
        <v>4.3824790642329664E-2</v>
      </c>
      <c r="G110" s="594">
        <v>96.019000000000005</v>
      </c>
      <c r="H110" s="595">
        <v>3.261781343428044E-2</v>
      </c>
      <c r="I110" s="594">
        <v>97.415000000000006</v>
      </c>
      <c r="J110" s="595">
        <v>1.4538789197971242E-2</v>
      </c>
      <c r="K110" s="594">
        <v>105.971</v>
      </c>
      <c r="L110" s="595">
        <v>8.7830416260329489E-2</v>
      </c>
      <c r="M110" s="594">
        <v>114.104</v>
      </c>
      <c r="N110" s="595">
        <v>7.6747412027818887E-2</v>
      </c>
      <c r="O110" s="594">
        <f>+[14]S2007!K18</f>
        <v>118.32599999999999</v>
      </c>
      <c r="P110" s="595">
        <f t="shared" si="6"/>
        <v>3.7001332118067679E-2</v>
      </c>
      <c r="Q110" s="594">
        <f>+[15]S2008!K18</f>
        <v>117.181</v>
      </c>
      <c r="R110" s="595">
        <f t="shared" si="7"/>
        <v>-9.6766560181193988E-3</v>
      </c>
      <c r="S110" s="680">
        <v>89.081999999999994</v>
      </c>
      <c r="T110" s="681">
        <v>-6.2092114374725012E-2</v>
      </c>
      <c r="U110" s="680">
        <v>92.986000000000004</v>
      </c>
      <c r="V110" s="681">
        <v>4.3824790642329664E-2</v>
      </c>
      <c r="W110" s="680">
        <v>96.019000000000005</v>
      </c>
      <c r="X110" s="681">
        <v>3.261781343428044E-2</v>
      </c>
      <c r="Y110" s="680">
        <v>97.415000000000006</v>
      </c>
      <c r="Z110" s="681">
        <v>1.4538789197971242E-2</v>
      </c>
      <c r="AA110" s="680">
        <v>105.971</v>
      </c>
      <c r="AB110" s="681">
        <v>8.7830416260329489E-2</v>
      </c>
      <c r="AC110" s="680">
        <v>114.104</v>
      </c>
      <c r="AD110" s="681">
        <v>7.6747412027818887E-2</v>
      </c>
      <c r="AE110" s="594">
        <v>118.32599999999999</v>
      </c>
      <c r="AF110" s="595">
        <v>3.7001332118067679E-2</v>
      </c>
      <c r="AG110" s="594">
        <v>117.181</v>
      </c>
      <c r="AH110" s="595">
        <v>-9.6766560181193988E-3</v>
      </c>
      <c r="AI110" s="594">
        <v>125.04600000000001</v>
      </c>
      <c r="AJ110" s="595">
        <v>6.7118389500004344E-2</v>
      </c>
      <c r="AK110" s="594">
        <v>126.587</v>
      </c>
      <c r="AL110" s="595">
        <v>1.2323464964892894E-2</v>
      </c>
      <c r="AM110" s="596">
        <v>104.38247906423297</v>
      </c>
      <c r="AN110" s="596">
        <v>107.7872072921578</v>
      </c>
      <c r="AO110" s="596">
        <v>109.35430277721652</v>
      </c>
      <c r="AP110" s="596">
        <v>118.95893670999754</v>
      </c>
      <c r="AQ110" s="596">
        <v>128.08872724007097</v>
      </c>
      <c r="AR110" s="594">
        <v>132.84200000000001</v>
      </c>
      <c r="AS110" s="595">
        <v>4.9412656907897409E-2</v>
      </c>
      <c r="AT110" s="594">
        <v>130.375</v>
      </c>
      <c r="AU110" s="595">
        <v>-1.8570933891389866E-2</v>
      </c>
      <c r="AV110" s="596">
        <v>132.82818077726139</v>
      </c>
      <c r="AW110" s="596">
        <v>131.54284816236725</v>
      </c>
      <c r="AX110" s="596">
        <v>140.37179228126897</v>
      </c>
      <c r="AY110" s="596">
        <v>142.1016591455064</v>
      </c>
      <c r="AZ110" s="596">
        <v>149.12327967490629</v>
      </c>
      <c r="BA110" s="596">
        <v>146.35392110639637</v>
      </c>
    </row>
    <row r="111" spans="1:53" x14ac:dyDescent="0.25">
      <c r="A111" s="592" t="s">
        <v>61</v>
      </c>
      <c r="B111" s="593">
        <v>86.289618699871397</v>
      </c>
      <c r="C111" s="594">
        <v>113.277</v>
      </c>
      <c r="D111" s="595">
        <v>0.31275351203016527</v>
      </c>
      <c r="E111" s="594">
        <v>114.392</v>
      </c>
      <c r="F111" s="595">
        <v>9.8431279076952507E-3</v>
      </c>
      <c r="G111" s="594">
        <v>118.88500000000001</v>
      </c>
      <c r="H111" s="595">
        <v>3.9277222183369549E-2</v>
      </c>
      <c r="I111" s="594">
        <v>122.32899999999999</v>
      </c>
      <c r="J111" s="595">
        <v>2.8969171888800001E-2</v>
      </c>
      <c r="K111" s="594">
        <v>138.77000000000001</v>
      </c>
      <c r="L111" s="595">
        <v>0.13439985612569397</v>
      </c>
      <c r="M111" s="594">
        <v>142.822</v>
      </c>
      <c r="N111" s="595">
        <v>2.9199394681847606E-2</v>
      </c>
      <c r="O111" s="594">
        <f>+[14]S2007!K19</f>
        <v>144.178</v>
      </c>
      <c r="P111" s="595">
        <f t="shared" si="6"/>
        <v>9.4943356065591757E-3</v>
      </c>
      <c r="Q111" s="594">
        <f>+[15]S2008!K19</f>
        <v>149.774</v>
      </c>
      <c r="R111" s="595">
        <f t="shared" si="7"/>
        <v>3.8813133765206925E-2</v>
      </c>
      <c r="S111" s="680">
        <v>113.277</v>
      </c>
      <c r="T111" s="681">
        <v>0.31275351203016527</v>
      </c>
      <c r="U111" s="680">
        <v>114.392</v>
      </c>
      <c r="V111" s="681">
        <v>9.8431279076952507E-3</v>
      </c>
      <c r="W111" s="680">
        <v>118.88500000000001</v>
      </c>
      <c r="X111" s="681">
        <v>3.9277222183369549E-2</v>
      </c>
      <c r="Y111" s="680">
        <v>122.32899999999999</v>
      </c>
      <c r="Z111" s="681">
        <v>2.8969171888800001E-2</v>
      </c>
      <c r="AA111" s="680">
        <v>138.77000000000001</v>
      </c>
      <c r="AB111" s="681">
        <v>0.13439985612569397</v>
      </c>
      <c r="AC111" s="680">
        <v>142.822</v>
      </c>
      <c r="AD111" s="681">
        <v>2.9199394681847606E-2</v>
      </c>
      <c r="AE111" s="594">
        <v>144.178</v>
      </c>
      <c r="AF111" s="595">
        <v>9.4943356065591757E-3</v>
      </c>
      <c r="AG111" s="594">
        <v>149.774</v>
      </c>
      <c r="AH111" s="595">
        <v>3.8813133765206925E-2</v>
      </c>
      <c r="AI111" s="594">
        <v>156.48599999999999</v>
      </c>
      <c r="AJ111" s="595">
        <v>4.4814186707973276E-2</v>
      </c>
      <c r="AK111" s="594">
        <v>162.297</v>
      </c>
      <c r="AL111" s="595">
        <v>3.713431233464979E-2</v>
      </c>
      <c r="AM111" s="596">
        <v>100.98431279076952</v>
      </c>
      <c r="AN111" s="596">
        <v>104.95069608128746</v>
      </c>
      <c r="AO111" s="596">
        <v>107.9910308359155</v>
      </c>
      <c r="AP111" s="596">
        <v>122.50500984312791</v>
      </c>
      <c r="AQ111" s="596">
        <v>126.08208197604102</v>
      </c>
      <c r="AR111" s="594">
        <v>163.42400000000001</v>
      </c>
      <c r="AS111" s="595">
        <v>6.9440593479855421E-3</v>
      </c>
      <c r="AT111" s="594">
        <v>163.732</v>
      </c>
      <c r="AU111" s="595">
        <v>1.8846681026042241E-3</v>
      </c>
      <c r="AV111" s="596">
        <v>127.27914757629527</v>
      </c>
      <c r="AW111" s="596">
        <v>132.21925015669552</v>
      </c>
      <c r="AX111" s="596">
        <v>138.14454831960592</v>
      </c>
      <c r="AY111" s="596">
        <v>143.27445112423527</v>
      </c>
      <c r="AZ111" s="596">
        <v>144.26935741589202</v>
      </c>
      <c r="BA111" s="596">
        <v>144.54125727199695</v>
      </c>
    </row>
    <row r="112" spans="1:53" x14ac:dyDescent="0.25">
      <c r="A112" s="592" t="s">
        <v>62</v>
      </c>
      <c r="B112" s="593">
        <v>290.13245828319401</v>
      </c>
      <c r="C112" s="594">
        <v>304.92899999999997</v>
      </c>
      <c r="D112" s="595">
        <v>5.0999263592780356E-2</v>
      </c>
      <c r="E112" s="594">
        <v>316.45</v>
      </c>
      <c r="F112" s="595">
        <v>3.7782565777607302E-2</v>
      </c>
      <c r="G112" s="594">
        <v>323.92</v>
      </c>
      <c r="H112" s="595">
        <v>2.3605624901248311E-2</v>
      </c>
      <c r="I112" s="594">
        <v>331.85500000000002</v>
      </c>
      <c r="J112" s="595">
        <v>2.4496789330698945E-2</v>
      </c>
      <c r="K112" s="594">
        <v>373.76400000000001</v>
      </c>
      <c r="L112" s="595">
        <v>0.1262870832140543</v>
      </c>
      <c r="M112" s="594">
        <v>391.47800000000001</v>
      </c>
      <c r="N112" s="595">
        <v>4.739354244924604E-2</v>
      </c>
      <c r="O112" s="594">
        <f>+[14]S2007!K20</f>
        <v>424.99900000000002</v>
      </c>
      <c r="P112" s="595">
        <f t="shared" si="6"/>
        <v>8.5626778516289581E-2</v>
      </c>
      <c r="Q112" s="594">
        <f>+[15]S2008!K20</f>
        <v>450.45299999999997</v>
      </c>
      <c r="R112" s="595">
        <f t="shared" si="7"/>
        <v>5.9891905628013123E-2</v>
      </c>
      <c r="S112" s="680">
        <v>304.92899999999997</v>
      </c>
      <c r="T112" s="681">
        <v>5.0999263592780356E-2</v>
      </c>
      <c r="U112" s="680">
        <v>316.45</v>
      </c>
      <c r="V112" s="681">
        <v>3.7782565777607302E-2</v>
      </c>
      <c r="W112" s="680">
        <v>323.92</v>
      </c>
      <c r="X112" s="681">
        <v>2.3605624901248311E-2</v>
      </c>
      <c r="Y112" s="680">
        <v>331.85500000000002</v>
      </c>
      <c r="Z112" s="681">
        <v>2.4496789330698945E-2</v>
      </c>
      <c r="AA112" s="680">
        <v>373.76400000000001</v>
      </c>
      <c r="AB112" s="681">
        <v>0.1262870832140543</v>
      </c>
      <c r="AC112" s="680">
        <v>391.47800000000001</v>
      </c>
      <c r="AD112" s="681">
        <v>4.739354244924604E-2</v>
      </c>
      <c r="AE112" s="594">
        <v>424.99900000000002</v>
      </c>
      <c r="AF112" s="595">
        <v>8.5626778516289581E-2</v>
      </c>
      <c r="AG112" s="594">
        <v>450.45299999999997</v>
      </c>
      <c r="AH112" s="595">
        <v>5.9891905628013123E-2</v>
      </c>
      <c r="AI112" s="594">
        <v>482.31200000000001</v>
      </c>
      <c r="AJ112" s="595">
        <v>7.0726579687559049E-2</v>
      </c>
      <c r="AK112" s="594">
        <v>510.91399999999999</v>
      </c>
      <c r="AL112" s="595">
        <v>5.9301862694687207E-2</v>
      </c>
      <c r="AM112" s="596">
        <v>103.77825657776073</v>
      </c>
      <c r="AN112" s="596">
        <v>106.22800717544085</v>
      </c>
      <c r="AO112" s="596">
        <v>108.8302522882376</v>
      </c>
      <c r="AP112" s="596">
        <v>122.57410741516878</v>
      </c>
      <c r="AQ112" s="596">
        <v>128.38332857812804</v>
      </c>
      <c r="AR112" s="594">
        <v>516.45500000000004</v>
      </c>
      <c r="AS112" s="595">
        <v>1.0845269458265097E-2</v>
      </c>
      <c r="AT112" s="594">
        <v>525.82799999999997</v>
      </c>
      <c r="AU112" s="595">
        <v>1.8148725445585642E-2</v>
      </c>
      <c r="AV112" s="596">
        <v>139.37637941947145</v>
      </c>
      <c r="AW112" s="596">
        <v>147.72389638243658</v>
      </c>
      <c r="AX112" s="596">
        <v>158.1719023116857</v>
      </c>
      <c r="AY112" s="596">
        <v>167.55179074473074</v>
      </c>
      <c r="AZ112" s="596">
        <v>169.3689350635722</v>
      </c>
      <c r="BA112" s="596">
        <v>172.4427653650522</v>
      </c>
    </row>
    <row r="113" spans="1:53" x14ac:dyDescent="0.25">
      <c r="A113" s="592" t="s">
        <v>63</v>
      </c>
      <c r="B113" s="593">
        <v>295.18328797120239</v>
      </c>
      <c r="C113" s="594">
        <v>288.45999999999998</v>
      </c>
      <c r="D113" s="595">
        <v>-2.277665520094865E-2</v>
      </c>
      <c r="E113" s="594">
        <v>298.72199999999998</v>
      </c>
      <c r="F113" s="595">
        <v>3.5575123067323029E-2</v>
      </c>
      <c r="G113" s="594">
        <v>303.16000000000003</v>
      </c>
      <c r="H113" s="595">
        <v>1.4856622545376789E-2</v>
      </c>
      <c r="I113" s="594">
        <v>321.09899999999999</v>
      </c>
      <c r="J113" s="595">
        <v>5.9173373796015186E-2</v>
      </c>
      <c r="K113" s="594">
        <v>373.245</v>
      </c>
      <c r="L113" s="595">
        <v>0.16239851260826105</v>
      </c>
      <c r="M113" s="594">
        <v>385.38200000000001</v>
      </c>
      <c r="N113" s="595">
        <v>3.2517515304960547E-2</v>
      </c>
      <c r="O113" s="594">
        <f>+[14]S2007!K21</f>
        <v>382.04599999999999</v>
      </c>
      <c r="P113" s="595">
        <f t="shared" si="6"/>
        <v>-8.65634617081237E-3</v>
      </c>
      <c r="Q113" s="594">
        <f>+[15]S2008!K21</f>
        <v>378.18799999999999</v>
      </c>
      <c r="R113" s="595">
        <f t="shared" si="7"/>
        <v>-1.0098260418902447E-2</v>
      </c>
      <c r="S113" s="680">
        <v>288.45999999999998</v>
      </c>
      <c r="T113" s="681">
        <v>-2.277665520094865E-2</v>
      </c>
      <c r="U113" s="680">
        <v>298.72199999999998</v>
      </c>
      <c r="V113" s="681">
        <v>3.5575123067323029E-2</v>
      </c>
      <c r="W113" s="680">
        <v>303.16000000000003</v>
      </c>
      <c r="X113" s="681">
        <v>1.4856622545376789E-2</v>
      </c>
      <c r="Y113" s="680">
        <v>321.09899999999999</v>
      </c>
      <c r="Z113" s="681">
        <v>5.9173373796015186E-2</v>
      </c>
      <c r="AA113" s="680">
        <v>373.245</v>
      </c>
      <c r="AB113" s="681">
        <v>0.16239851260826105</v>
      </c>
      <c r="AC113" s="680">
        <v>385.38200000000001</v>
      </c>
      <c r="AD113" s="681">
        <v>3.2517515304960547E-2</v>
      </c>
      <c r="AE113" s="594">
        <v>382.04599999999999</v>
      </c>
      <c r="AF113" s="595">
        <v>-8.65634617081237E-3</v>
      </c>
      <c r="AG113" s="594">
        <v>378.18799999999999</v>
      </c>
      <c r="AH113" s="595">
        <v>-1.0098260418902447E-2</v>
      </c>
      <c r="AI113" s="594">
        <v>395.21800000000002</v>
      </c>
      <c r="AJ113" s="595">
        <v>4.50305139242917E-2</v>
      </c>
      <c r="AK113" s="594">
        <v>407.46800000000002</v>
      </c>
      <c r="AL113" s="595">
        <v>3.0995551822032397E-2</v>
      </c>
      <c r="AM113" s="596">
        <v>103.55751230673231</v>
      </c>
      <c r="AN113" s="596">
        <v>105.09602717881164</v>
      </c>
      <c r="AO113" s="596">
        <v>111.31491367953963</v>
      </c>
      <c r="AP113" s="596">
        <v>129.39229009221384</v>
      </c>
      <c r="AQ113" s="596">
        <v>133.59980586563131</v>
      </c>
      <c r="AR113" s="594">
        <v>413.09399999999999</v>
      </c>
      <c r="AS113" s="595">
        <v>1.3807219217214544E-2</v>
      </c>
      <c r="AT113" s="594">
        <v>414.31700000000001</v>
      </c>
      <c r="AU113" s="595">
        <v>2.960585242099893E-3</v>
      </c>
      <c r="AV113" s="596">
        <v>132.44331969770505</v>
      </c>
      <c r="AW113" s="596">
        <v>131.10587256465368</v>
      </c>
      <c r="AX113" s="596">
        <v>137.00963738473274</v>
      </c>
      <c r="AY113" s="596">
        <v>141.25632670040909</v>
      </c>
      <c r="AZ113" s="596">
        <v>143.2066837689801</v>
      </c>
      <c r="BA113" s="596">
        <v>143.6306593635166</v>
      </c>
    </row>
    <row r="114" spans="1:53" x14ac:dyDescent="0.25">
      <c r="A114" s="592" t="s">
        <v>64</v>
      </c>
      <c r="B114" s="593">
        <v>60.443031188832137</v>
      </c>
      <c r="C114" s="594">
        <v>64.356999999999999</v>
      </c>
      <c r="D114" s="595">
        <v>6.4754674512270877E-2</v>
      </c>
      <c r="E114" s="594">
        <v>67.831000000000003</v>
      </c>
      <c r="F114" s="595">
        <v>5.3980142020293109E-2</v>
      </c>
      <c r="G114" s="594">
        <v>69.992999999999995</v>
      </c>
      <c r="H114" s="595">
        <v>3.1873332252214941E-2</v>
      </c>
      <c r="I114" s="594">
        <v>70.992000000000004</v>
      </c>
      <c r="J114" s="595">
        <v>1.4272855857014408E-2</v>
      </c>
      <c r="K114" s="594">
        <v>78.025000000000006</v>
      </c>
      <c r="L114" s="595">
        <v>9.9067500563443781E-2</v>
      </c>
      <c r="M114" s="594">
        <v>82.506</v>
      </c>
      <c r="N114" s="595">
        <v>5.7430310797821134E-2</v>
      </c>
      <c r="O114" s="594">
        <f>+[14]S2007!K22</f>
        <v>80.504999999999995</v>
      </c>
      <c r="P114" s="595">
        <f t="shared" si="6"/>
        <v>-2.425278161588254E-2</v>
      </c>
      <c r="Q114" s="594">
        <f>+[15]S2008!K22</f>
        <v>85.834999999999994</v>
      </c>
      <c r="R114" s="595">
        <f t="shared" si="7"/>
        <v>6.620706788398234E-2</v>
      </c>
      <c r="S114" s="680">
        <v>64.356999999999999</v>
      </c>
      <c r="T114" s="681">
        <v>6.4754674512270877E-2</v>
      </c>
      <c r="U114" s="680">
        <v>67.831000000000003</v>
      </c>
      <c r="V114" s="681">
        <v>5.3980142020293109E-2</v>
      </c>
      <c r="W114" s="680">
        <v>69.992999999999995</v>
      </c>
      <c r="X114" s="681">
        <v>3.1873332252214941E-2</v>
      </c>
      <c r="Y114" s="680">
        <v>70.992000000000004</v>
      </c>
      <c r="Z114" s="681">
        <v>1.4272855857014408E-2</v>
      </c>
      <c r="AA114" s="680">
        <v>78.025000000000006</v>
      </c>
      <c r="AB114" s="681">
        <v>9.9067500563443781E-2</v>
      </c>
      <c r="AC114" s="680">
        <v>82.506</v>
      </c>
      <c r="AD114" s="681">
        <v>5.7430310797821134E-2</v>
      </c>
      <c r="AE114" s="594">
        <v>80.504999999999995</v>
      </c>
      <c r="AF114" s="595">
        <v>-2.425278161588254E-2</v>
      </c>
      <c r="AG114" s="594">
        <v>85.834999999999994</v>
      </c>
      <c r="AH114" s="595">
        <v>6.620706788398234E-2</v>
      </c>
      <c r="AI114" s="594">
        <v>89.558000000000007</v>
      </c>
      <c r="AJ114" s="595">
        <v>4.3373915069610455E-2</v>
      </c>
      <c r="AK114" s="594">
        <v>90.4</v>
      </c>
      <c r="AL114" s="595">
        <v>9.4017284888005398E-3</v>
      </c>
      <c r="AM114" s="596">
        <v>105.39801420202932</v>
      </c>
      <c r="AN114" s="596">
        <v>108.75740012741426</v>
      </c>
      <c r="AO114" s="596">
        <v>110.30967882281648</v>
      </c>
      <c r="AP114" s="596">
        <v>121.23778299174916</v>
      </c>
      <c r="AQ114" s="596">
        <v>128.20050654940411</v>
      </c>
      <c r="AR114" s="594">
        <v>91.203999999999994</v>
      </c>
      <c r="AS114" s="595">
        <v>8.8938053097343782E-3</v>
      </c>
      <c r="AT114" s="594">
        <v>92.858000000000004</v>
      </c>
      <c r="AU114" s="595">
        <v>1.8135169510109322E-2</v>
      </c>
      <c r="AV114" s="596">
        <v>125.09128766101588</v>
      </c>
      <c r="AW114" s="596">
        <v>133.37321503488351</v>
      </c>
      <c r="AX114" s="596">
        <v>139.15813353636747</v>
      </c>
      <c r="AY114" s="596">
        <v>140.46646052488464</v>
      </c>
      <c r="AZ114" s="596">
        <v>141.71574187734046</v>
      </c>
      <c r="BA114" s="596">
        <v>144.28578087853691</v>
      </c>
    </row>
    <row r="115" spans="1:53" x14ac:dyDescent="0.25">
      <c r="A115" s="592" t="s">
        <v>65</v>
      </c>
      <c r="B115" s="593">
        <v>129.79517267736421</v>
      </c>
      <c r="C115" s="594">
        <v>119.703</v>
      </c>
      <c r="D115" s="595">
        <v>-7.775460727226445E-2</v>
      </c>
      <c r="E115" s="594">
        <v>129.858</v>
      </c>
      <c r="F115" s="595">
        <v>8.4834966542191928E-2</v>
      </c>
      <c r="G115" s="594">
        <v>135.35499999999999</v>
      </c>
      <c r="H115" s="595">
        <v>4.233085370173563E-2</v>
      </c>
      <c r="I115" s="594">
        <v>135.94399999999999</v>
      </c>
      <c r="J115" s="595">
        <v>4.3515200768349796E-3</v>
      </c>
      <c r="K115" s="594">
        <v>148.613</v>
      </c>
      <c r="L115" s="595">
        <v>9.319278526452078E-2</v>
      </c>
      <c r="M115" s="594">
        <v>155.92699999999999</v>
      </c>
      <c r="N115" s="595">
        <v>4.9215075397172472E-2</v>
      </c>
      <c r="O115" s="594">
        <f>+[14]S2007!K23</f>
        <v>158.488</v>
      </c>
      <c r="P115" s="595">
        <f t="shared" si="6"/>
        <v>1.6424352421325408E-2</v>
      </c>
      <c r="Q115" s="594">
        <f>+[15]S2008!K23</f>
        <v>162.54</v>
      </c>
      <c r="R115" s="595">
        <f t="shared" si="7"/>
        <v>2.5566604411690428E-2</v>
      </c>
      <c r="S115" s="680">
        <v>119.703</v>
      </c>
      <c r="T115" s="681">
        <v>-7.775460727226445E-2</v>
      </c>
      <c r="U115" s="680">
        <v>129.858</v>
      </c>
      <c r="V115" s="681">
        <v>8.4834966542191928E-2</v>
      </c>
      <c r="W115" s="680">
        <v>135.35499999999999</v>
      </c>
      <c r="X115" s="681">
        <v>4.233085370173563E-2</v>
      </c>
      <c r="Y115" s="680">
        <v>135.94399999999999</v>
      </c>
      <c r="Z115" s="681">
        <v>4.3515200768349796E-3</v>
      </c>
      <c r="AA115" s="680">
        <v>148.613</v>
      </c>
      <c r="AB115" s="681">
        <v>9.319278526452078E-2</v>
      </c>
      <c r="AC115" s="680">
        <v>155.92699999999999</v>
      </c>
      <c r="AD115" s="681">
        <v>4.9215075397172472E-2</v>
      </c>
      <c r="AE115" s="594">
        <v>158.488</v>
      </c>
      <c r="AF115" s="595">
        <v>1.6424352421325408E-2</v>
      </c>
      <c r="AG115" s="594">
        <v>162.54</v>
      </c>
      <c r="AH115" s="595">
        <v>2.5566604411690428E-2</v>
      </c>
      <c r="AI115" s="594">
        <v>169.596</v>
      </c>
      <c r="AJ115" s="595">
        <v>4.341085271317837E-2</v>
      </c>
      <c r="AK115" s="594">
        <v>167.816</v>
      </c>
      <c r="AL115" s="595">
        <v>-1.0495530554965925E-2</v>
      </c>
      <c r="AM115" s="596">
        <v>108.48349665421919</v>
      </c>
      <c r="AN115" s="596">
        <v>113.07569568014168</v>
      </c>
      <c r="AO115" s="596">
        <v>113.56774684009589</v>
      </c>
      <c r="AP115" s="596">
        <v>124.15144148434041</v>
      </c>
      <c r="AQ115" s="596">
        <v>130.26156403765987</v>
      </c>
      <c r="AR115" s="594">
        <v>172.24299999999999</v>
      </c>
      <c r="AS115" s="595">
        <v>2.6380082947990612E-2</v>
      </c>
      <c r="AT115" s="594">
        <v>174.34100000000001</v>
      </c>
      <c r="AU115" s="595">
        <v>1.2180465969589552E-2</v>
      </c>
      <c r="AV115" s="596">
        <v>132.40102587236743</v>
      </c>
      <c r="AW115" s="596">
        <v>135.78607052454825</v>
      </c>
      <c r="AX115" s="596">
        <v>141.68065963259068</v>
      </c>
      <c r="AY115" s="596">
        <v>140.19364594036909</v>
      </c>
      <c r="AZ115" s="596">
        <v>143.89196594905724</v>
      </c>
      <c r="BA115" s="596">
        <v>145.64463714359707</v>
      </c>
    </row>
    <row r="116" spans="1:53" x14ac:dyDescent="0.25">
      <c r="A116" s="592" t="s">
        <v>66</v>
      </c>
      <c r="B116" s="593">
        <v>394.54621514561501</v>
      </c>
      <c r="C116" s="594">
        <v>405.59300000000002</v>
      </c>
      <c r="D116" s="595">
        <v>2.7998709480226487E-2</v>
      </c>
      <c r="E116" s="594">
        <v>395.39100000000002</v>
      </c>
      <c r="F116" s="595">
        <v>-2.515329406572598E-2</v>
      </c>
      <c r="G116" s="594">
        <v>410.20400000000001</v>
      </c>
      <c r="H116" s="595">
        <v>3.7464181025870562E-2</v>
      </c>
      <c r="I116" s="594">
        <v>424.613</v>
      </c>
      <c r="J116" s="595">
        <v>3.5126424900781057E-2</v>
      </c>
      <c r="K116" s="594">
        <v>489.94900000000001</v>
      </c>
      <c r="L116" s="595">
        <v>0.15387187862830393</v>
      </c>
      <c r="M116" s="594">
        <v>533.12699999999995</v>
      </c>
      <c r="N116" s="595">
        <v>8.8127539805163274E-2</v>
      </c>
      <c r="O116" s="594">
        <f>+[14]S2007!K24</f>
        <v>553.00400000000002</v>
      </c>
      <c r="P116" s="595">
        <f t="shared" si="6"/>
        <v>3.7283799169803948E-2</v>
      </c>
      <c r="Q116" s="594">
        <f>+[15]S2008!K24</f>
        <v>539.35400000000004</v>
      </c>
      <c r="R116" s="595">
        <f t="shared" si="7"/>
        <v>-2.4683365762272924E-2</v>
      </c>
      <c r="S116" s="680">
        <v>405.59300000000002</v>
      </c>
      <c r="T116" s="681">
        <v>2.7998709480226487E-2</v>
      </c>
      <c r="U116" s="680">
        <v>395.39100000000002</v>
      </c>
      <c r="V116" s="681">
        <v>-2.515329406572598E-2</v>
      </c>
      <c r="W116" s="680">
        <v>410.20400000000001</v>
      </c>
      <c r="X116" s="681">
        <v>3.7464181025870562E-2</v>
      </c>
      <c r="Y116" s="680">
        <v>424.613</v>
      </c>
      <c r="Z116" s="681">
        <v>3.5126424900781057E-2</v>
      </c>
      <c r="AA116" s="680">
        <v>489.94900000000001</v>
      </c>
      <c r="AB116" s="681">
        <v>0.15387187862830393</v>
      </c>
      <c r="AC116" s="680">
        <v>533.12699999999995</v>
      </c>
      <c r="AD116" s="681">
        <v>8.8127539805163274E-2</v>
      </c>
      <c r="AE116" s="594">
        <v>553.00400000000002</v>
      </c>
      <c r="AF116" s="595">
        <v>3.7283799169803948E-2</v>
      </c>
      <c r="AG116" s="594">
        <v>539.35400000000004</v>
      </c>
      <c r="AH116" s="595">
        <v>-2.4683365762272924E-2</v>
      </c>
      <c r="AI116" s="594">
        <v>588.20899999999995</v>
      </c>
      <c r="AJ116" s="595">
        <v>9.0580583438706119E-2</v>
      </c>
      <c r="AK116" s="594">
        <v>576.94200000000001</v>
      </c>
      <c r="AL116" s="595">
        <v>-1.9154756217602827E-2</v>
      </c>
      <c r="AM116" s="596">
        <v>97.484670593427396</v>
      </c>
      <c r="AN116" s="596">
        <v>101.13685393978693</v>
      </c>
      <c r="AO116" s="596">
        <v>104.68943004440412</v>
      </c>
      <c r="AP116" s="596">
        <v>120.79818931786298</v>
      </c>
      <c r="AQ116" s="596">
        <v>131.44383655536458</v>
      </c>
      <c r="AR116" s="594">
        <v>613.34100000000001</v>
      </c>
      <c r="AS116" s="595">
        <v>6.3089530663394247E-2</v>
      </c>
      <c r="AT116" s="594">
        <v>614.62599999999998</v>
      </c>
      <c r="AU116" s="595">
        <v>2.0950825071207831E-3</v>
      </c>
      <c r="AV116" s="596">
        <v>136.34456215960336</v>
      </c>
      <c r="AW116" s="596">
        <v>132.97911946212091</v>
      </c>
      <c r="AX116" s="596">
        <v>145.0244456881652</v>
      </c>
      <c r="AY116" s="596">
        <v>142.24653778541543</v>
      </c>
      <c r="AZ116" s="596">
        <v>151.22080509279004</v>
      </c>
      <c r="BA116" s="596">
        <v>151.53762515625269</v>
      </c>
    </row>
    <row r="117" spans="1:53" x14ac:dyDescent="0.25">
      <c r="A117" s="592" t="s">
        <v>67</v>
      </c>
      <c r="B117" s="593">
        <v>88.071911458629216</v>
      </c>
      <c r="C117" s="594">
        <v>113.08499999999999</v>
      </c>
      <c r="D117" s="595">
        <v>0.28400755844978331</v>
      </c>
      <c r="E117" s="594">
        <v>114.017</v>
      </c>
      <c r="F117" s="595">
        <v>8.2415881858778992E-3</v>
      </c>
      <c r="G117" s="594">
        <v>112.958</v>
      </c>
      <c r="H117" s="595">
        <v>-9.2880886183639069E-3</v>
      </c>
      <c r="I117" s="594">
        <v>111.196</v>
      </c>
      <c r="J117" s="595">
        <v>-1.5598718107615223E-2</v>
      </c>
      <c r="K117" s="594">
        <v>128.142</v>
      </c>
      <c r="L117" s="595">
        <v>0.15239756825785097</v>
      </c>
      <c r="M117" s="594">
        <v>139.68199999999999</v>
      </c>
      <c r="N117" s="595">
        <v>9.0056343743659312E-2</v>
      </c>
      <c r="O117" s="594">
        <f>+[14]S2007!K25</f>
        <v>150.786</v>
      </c>
      <c r="P117" s="595">
        <f t="shared" si="6"/>
        <v>7.9494852593748763E-2</v>
      </c>
      <c r="Q117" s="594">
        <f>+[15]S2008!K25</f>
        <v>150.75</v>
      </c>
      <c r="R117" s="595">
        <f t="shared" si="7"/>
        <v>-2.3874895547332885E-4</v>
      </c>
      <c r="S117" s="680">
        <v>113.08499999999999</v>
      </c>
      <c r="T117" s="681">
        <v>0.28400755844978331</v>
      </c>
      <c r="U117" s="680">
        <v>114.017</v>
      </c>
      <c r="V117" s="681">
        <v>8.2415881858778992E-3</v>
      </c>
      <c r="W117" s="680">
        <v>112.958</v>
      </c>
      <c r="X117" s="681">
        <v>-9.2880886183639069E-3</v>
      </c>
      <c r="Y117" s="680">
        <v>111.196</v>
      </c>
      <c r="Z117" s="681">
        <v>-1.5598718107615223E-2</v>
      </c>
      <c r="AA117" s="680">
        <v>128.142</v>
      </c>
      <c r="AB117" s="681">
        <v>0.15239756825785097</v>
      </c>
      <c r="AC117" s="680">
        <v>139.68199999999999</v>
      </c>
      <c r="AD117" s="681">
        <v>9.0056343743659312E-2</v>
      </c>
      <c r="AE117" s="594">
        <v>150.786</v>
      </c>
      <c r="AF117" s="595">
        <v>7.9494852593748763E-2</v>
      </c>
      <c r="AG117" s="594">
        <v>150.75</v>
      </c>
      <c r="AH117" s="595">
        <v>-2.3874895547332885E-4</v>
      </c>
      <c r="AI117" s="594">
        <v>149.76900000000001</v>
      </c>
      <c r="AJ117" s="595">
        <v>-6.5074626865671281E-3</v>
      </c>
      <c r="AK117" s="594">
        <v>150.917</v>
      </c>
      <c r="AL117" s="595">
        <v>7.6651376453070802E-3</v>
      </c>
      <c r="AM117" s="596">
        <v>100.82415881858779</v>
      </c>
      <c r="AN117" s="596">
        <v>99.887695096608752</v>
      </c>
      <c r="AO117" s="596">
        <v>98.329575098377333</v>
      </c>
      <c r="AP117" s="596">
        <v>113.31476323119777</v>
      </c>
      <c r="AQ117" s="596">
        <v>123.51947649997788</v>
      </c>
      <c r="AR117" s="594">
        <v>153.06</v>
      </c>
      <c r="AS117" s="595">
        <v>1.4199858200202765E-2</v>
      </c>
      <c r="AT117" s="594">
        <v>152.613</v>
      </c>
      <c r="AU117" s="595">
        <v>-2.9204233633869248E-3</v>
      </c>
      <c r="AV117" s="596">
        <v>133.33863907680063</v>
      </c>
      <c r="AW117" s="596">
        <v>133.30680461599684</v>
      </c>
      <c r="AX117" s="596">
        <v>132.43931555909273</v>
      </c>
      <c r="AY117" s="596">
        <v>133.45448114250343</v>
      </c>
      <c r="AZ117" s="596">
        <v>135.34951585090863</v>
      </c>
      <c r="BA117" s="596">
        <v>134.9542379625945</v>
      </c>
    </row>
    <row r="118" spans="1:53" x14ac:dyDescent="0.25">
      <c r="A118" s="592" t="s">
        <v>68</v>
      </c>
      <c r="B118" s="593">
        <v>15.932178880011568</v>
      </c>
      <c r="C118" s="594">
        <v>28.672000000000001</v>
      </c>
      <c r="D118" s="595">
        <v>0.79962830043113242</v>
      </c>
      <c r="E118" s="594">
        <v>28.792999999999999</v>
      </c>
      <c r="F118" s="595">
        <v>4.2201450892856672E-3</v>
      </c>
      <c r="G118" s="594">
        <v>29.53</v>
      </c>
      <c r="H118" s="595">
        <v>2.5596499149098804E-2</v>
      </c>
      <c r="I118" s="594">
        <v>33.411000000000001</v>
      </c>
      <c r="J118" s="595">
        <v>0.13142566881137827</v>
      </c>
      <c r="K118" s="594">
        <v>41.241</v>
      </c>
      <c r="L118" s="595">
        <v>0.23435395528418779</v>
      </c>
      <c r="M118" s="594">
        <v>41.139000000000003</v>
      </c>
      <c r="N118" s="595">
        <v>-2.4732668945951059E-3</v>
      </c>
      <c r="O118" s="594">
        <f>+[14]S2007!K26</f>
        <v>45.790999999999997</v>
      </c>
      <c r="P118" s="595">
        <f t="shared" si="6"/>
        <v>0.11308004569872855</v>
      </c>
      <c r="Q118" s="594">
        <f>+[15]S2008!K26</f>
        <v>46.384999999999998</v>
      </c>
      <c r="R118" s="595">
        <f t="shared" si="7"/>
        <v>1.2971981393723684E-2</v>
      </c>
      <c r="S118" s="680">
        <v>28.672000000000001</v>
      </c>
      <c r="T118" s="681">
        <v>0.79962830043113242</v>
      </c>
      <c r="U118" s="680">
        <v>28.792999999999999</v>
      </c>
      <c r="V118" s="681">
        <v>4.2201450892856672E-3</v>
      </c>
      <c r="W118" s="680">
        <v>29.53</v>
      </c>
      <c r="X118" s="681">
        <v>2.5596499149098804E-2</v>
      </c>
      <c r="Y118" s="680">
        <v>33.411000000000001</v>
      </c>
      <c r="Z118" s="681">
        <v>0.13142566881137827</v>
      </c>
      <c r="AA118" s="680">
        <v>41.241</v>
      </c>
      <c r="AB118" s="681">
        <v>0.23435395528418779</v>
      </c>
      <c r="AC118" s="680">
        <v>41.139000000000003</v>
      </c>
      <c r="AD118" s="681">
        <v>-2.4732668945951059E-3</v>
      </c>
      <c r="AE118" s="594">
        <v>45.790999999999997</v>
      </c>
      <c r="AF118" s="595">
        <v>0.11308004569872855</v>
      </c>
      <c r="AG118" s="594">
        <v>46.384999999999998</v>
      </c>
      <c r="AH118" s="595">
        <v>1.2971981393723684E-2</v>
      </c>
      <c r="AI118" s="594">
        <v>49.301000000000002</v>
      </c>
      <c r="AJ118" s="595">
        <v>6.2865150371887557E-2</v>
      </c>
      <c r="AK118" s="594">
        <v>49.996000000000002</v>
      </c>
      <c r="AL118" s="595">
        <v>1.4097077138394764E-2</v>
      </c>
      <c r="AM118" s="596">
        <v>100.42201450892857</v>
      </c>
      <c r="AN118" s="596">
        <v>102.99246651785714</v>
      </c>
      <c r="AO118" s="596">
        <v>116.5283203125</v>
      </c>
      <c r="AP118" s="596">
        <v>143.83719308035714</v>
      </c>
      <c r="AQ118" s="596">
        <v>143.4814453125</v>
      </c>
      <c r="AR118" s="594">
        <v>51.755000000000003</v>
      </c>
      <c r="AS118" s="595">
        <v>3.518281462517002E-2</v>
      </c>
      <c r="AT118" s="594">
        <v>51.329000000000001</v>
      </c>
      <c r="AU118" s="595">
        <v>-8.2310887836924331E-3</v>
      </c>
      <c r="AV118" s="596">
        <v>159.70633370535714</v>
      </c>
      <c r="AW118" s="596">
        <v>161.77804129464283</v>
      </c>
      <c r="AX118" s="596">
        <v>171.9482421875</v>
      </c>
      <c r="AY118" s="596">
        <v>174.37220982142858</v>
      </c>
      <c r="AZ118" s="596">
        <v>180.50711495535717</v>
      </c>
      <c r="BA118" s="596">
        <v>179.02134486607144</v>
      </c>
    </row>
    <row r="119" spans="1:53" x14ac:dyDescent="0.25">
      <c r="A119" s="592" t="s">
        <v>69</v>
      </c>
      <c r="B119" s="593">
        <v>389.86659918296522</v>
      </c>
      <c r="C119" s="594">
        <v>529.49300000000005</v>
      </c>
      <c r="D119" s="595">
        <v>0.35813891497667866</v>
      </c>
      <c r="E119" s="594">
        <v>519.77800000000002</v>
      </c>
      <c r="F119" s="595">
        <v>-1.8347740196754312E-2</v>
      </c>
      <c r="G119" s="594">
        <v>549.21799999999996</v>
      </c>
      <c r="H119" s="595">
        <v>5.6639565352900545E-2</v>
      </c>
      <c r="I119" s="594">
        <v>598.51400000000001</v>
      </c>
      <c r="J119" s="595">
        <v>8.9756708629360388E-2</v>
      </c>
      <c r="K119" s="594">
        <v>651.53200000000004</v>
      </c>
      <c r="L119" s="595">
        <v>8.8582723211153E-2</v>
      </c>
      <c r="M119" s="594">
        <v>677.81500000000005</v>
      </c>
      <c r="N119" s="595">
        <v>4.0340305618143106E-2</v>
      </c>
      <c r="O119" s="594">
        <f>+[14]S2007!K27</f>
        <v>657.11099999999999</v>
      </c>
      <c r="P119" s="595">
        <f t="shared" si="6"/>
        <v>-3.0545207763180312E-2</v>
      </c>
      <c r="Q119" s="594">
        <f>+[15]S2008!K27</f>
        <v>634.43499999999995</v>
      </c>
      <c r="R119" s="595">
        <f t="shared" si="7"/>
        <v>-3.4508629440079444E-2</v>
      </c>
      <c r="S119" s="680">
        <v>529.49300000000005</v>
      </c>
      <c r="T119" s="681">
        <v>0.35813891497667866</v>
      </c>
      <c r="U119" s="680">
        <v>519.77800000000002</v>
      </c>
      <c r="V119" s="681">
        <v>-1.8347740196754312E-2</v>
      </c>
      <c r="W119" s="680">
        <v>549.21799999999996</v>
      </c>
      <c r="X119" s="681">
        <v>5.6639565352900545E-2</v>
      </c>
      <c r="Y119" s="680">
        <v>598.51400000000001</v>
      </c>
      <c r="Z119" s="681">
        <v>8.9756708629360388E-2</v>
      </c>
      <c r="AA119" s="680">
        <v>651.53200000000004</v>
      </c>
      <c r="AB119" s="681">
        <v>8.8582723211153E-2</v>
      </c>
      <c r="AC119" s="680">
        <v>677.81500000000005</v>
      </c>
      <c r="AD119" s="681">
        <v>4.0340305618143106E-2</v>
      </c>
      <c r="AE119" s="594">
        <v>657.11099999999999</v>
      </c>
      <c r="AF119" s="595">
        <v>-3.0545207763180312E-2</v>
      </c>
      <c r="AG119" s="594">
        <v>634.43499999999995</v>
      </c>
      <c r="AH119" s="595">
        <v>-3.4508629440079444E-2</v>
      </c>
      <c r="AI119" s="594">
        <v>636.95699999999999</v>
      </c>
      <c r="AJ119" s="595">
        <v>3.9751905238520078E-3</v>
      </c>
      <c r="AK119" s="594">
        <v>645.99199999999996</v>
      </c>
      <c r="AL119" s="595">
        <v>1.4184630987649037E-2</v>
      </c>
      <c r="AM119" s="596">
        <v>98.165225980324564</v>
      </c>
      <c r="AN119" s="596">
        <v>103.72526171261941</v>
      </c>
      <c r="AO119" s="596">
        <v>113.03529980566314</v>
      </c>
      <c r="AP119" s="596">
        <v>123.0482744814379</v>
      </c>
      <c r="AQ119" s="596">
        <v>128.01207947980427</v>
      </c>
      <c r="AR119" s="594">
        <v>645.38900000000001</v>
      </c>
      <c r="AS119" s="595">
        <v>-9.334480922363618E-4</v>
      </c>
      <c r="AT119" s="594">
        <v>651.00800000000004</v>
      </c>
      <c r="AU119" s="595">
        <v>8.7063770842081729E-3</v>
      </c>
      <c r="AV119" s="596">
        <v>124.10192391589689</v>
      </c>
      <c r="AW119" s="596">
        <v>119.81933661068227</v>
      </c>
      <c r="AX119" s="596">
        <v>120.2956413021513</v>
      </c>
      <c r="AY119" s="596">
        <v>122.00199058344489</v>
      </c>
      <c r="AZ119" s="596">
        <v>121.88810805808575</v>
      </c>
      <c r="BA119" s="596">
        <v>122.94931188892015</v>
      </c>
    </row>
    <row r="120" spans="1:53" x14ac:dyDescent="0.25">
      <c r="A120" s="592" t="s">
        <v>70</v>
      </c>
      <c r="B120" s="593">
        <v>259.75148094015816</v>
      </c>
      <c r="C120" s="594">
        <v>292.22300000000001</v>
      </c>
      <c r="D120" s="595">
        <v>0.12500994774818119</v>
      </c>
      <c r="E120" s="594">
        <v>306.161</v>
      </c>
      <c r="F120" s="595">
        <v>4.7696450998039125E-2</v>
      </c>
      <c r="G120" s="594">
        <v>332.81400000000002</v>
      </c>
      <c r="H120" s="595">
        <v>8.7055503476928864E-2</v>
      </c>
      <c r="I120" s="594">
        <v>332.83300000000003</v>
      </c>
      <c r="J120" s="595">
        <v>5.7088944575665257E-5</v>
      </c>
      <c r="K120" s="594">
        <v>375.46800000000002</v>
      </c>
      <c r="L120" s="595">
        <v>0.12809727400828641</v>
      </c>
      <c r="M120" s="594">
        <v>396.12599999999998</v>
      </c>
      <c r="N120" s="595">
        <v>5.5019335868835582E-2</v>
      </c>
      <c r="O120" s="594">
        <f>+[14]S2007!K28</f>
        <v>398.721</v>
      </c>
      <c r="P120" s="595">
        <f t="shared" si="6"/>
        <v>6.5509459111495524E-3</v>
      </c>
      <c r="Q120" s="594">
        <f>+[15]S2008!K28</f>
        <v>455.92899999999997</v>
      </c>
      <c r="R120" s="595">
        <f t="shared" si="7"/>
        <v>0.14347877337787568</v>
      </c>
      <c r="S120" s="680">
        <v>292.22300000000001</v>
      </c>
      <c r="T120" s="681">
        <v>0.12500994774818119</v>
      </c>
      <c r="U120" s="680">
        <v>306.161</v>
      </c>
      <c r="V120" s="681">
        <v>4.7696450998039125E-2</v>
      </c>
      <c r="W120" s="680">
        <v>332.81400000000002</v>
      </c>
      <c r="X120" s="681">
        <v>8.7055503476928864E-2</v>
      </c>
      <c r="Y120" s="680">
        <v>332.83300000000003</v>
      </c>
      <c r="Z120" s="681">
        <v>5.7088944575665257E-5</v>
      </c>
      <c r="AA120" s="680">
        <v>375.46800000000002</v>
      </c>
      <c r="AB120" s="681">
        <v>0.12809727400828641</v>
      </c>
      <c r="AC120" s="680">
        <v>396.12599999999998</v>
      </c>
      <c r="AD120" s="681">
        <v>5.5019335868835582E-2</v>
      </c>
      <c r="AE120" s="594">
        <v>398.721</v>
      </c>
      <c r="AF120" s="595">
        <v>6.5509459111495524E-3</v>
      </c>
      <c r="AG120" s="594">
        <v>455.92899999999997</v>
      </c>
      <c r="AH120" s="595">
        <v>0.14347877337787568</v>
      </c>
      <c r="AI120" s="594">
        <v>467.03100000000001</v>
      </c>
      <c r="AJ120" s="595">
        <v>2.4350282609792388E-2</v>
      </c>
      <c r="AK120" s="594">
        <v>494.77800000000002</v>
      </c>
      <c r="AL120" s="595">
        <v>5.9411473756560085E-2</v>
      </c>
      <c r="AM120" s="596">
        <v>104.76964509980391</v>
      </c>
      <c r="AN120" s="596">
        <v>113.89041930306649</v>
      </c>
      <c r="AO120" s="596">
        <v>113.89692118690179</v>
      </c>
      <c r="AP120" s="596">
        <v>128.48680630888055</v>
      </c>
      <c r="AQ120" s="596">
        <v>135.55606505990286</v>
      </c>
      <c r="AR120" s="594">
        <v>507.41199999999998</v>
      </c>
      <c r="AS120" s="595">
        <v>2.5534684242225721E-2</v>
      </c>
      <c r="AT120" s="594">
        <v>512.87900000000002</v>
      </c>
      <c r="AU120" s="595">
        <v>1.0774282042994729E-2</v>
      </c>
      <c r="AV120" s="596">
        <v>136.44408551003858</v>
      </c>
      <c r="AW120" s="596">
        <v>156.02091553368487</v>
      </c>
      <c r="AX120" s="596">
        <v>159.82006891996866</v>
      </c>
      <c r="AY120" s="596">
        <v>169.315214750379</v>
      </c>
      <c r="AZ120" s="596">
        <v>173.63862529643455</v>
      </c>
      <c r="BA120" s="596">
        <v>175.50945681893623</v>
      </c>
    </row>
    <row r="121" spans="1:53" x14ac:dyDescent="0.25">
      <c r="A121" s="592" t="s">
        <v>71</v>
      </c>
      <c r="B121" s="593">
        <v>47.050256420850396</v>
      </c>
      <c r="C121" s="594">
        <v>51.802</v>
      </c>
      <c r="D121" s="595">
        <v>0.10099293692783917</v>
      </c>
      <c r="E121" s="594">
        <v>53.109000000000002</v>
      </c>
      <c r="F121" s="595">
        <v>2.5230686073896804E-2</v>
      </c>
      <c r="G121" s="594">
        <v>56.970999999999997</v>
      </c>
      <c r="H121" s="595">
        <v>7.2718371650755897E-2</v>
      </c>
      <c r="I121" s="594">
        <v>65.41</v>
      </c>
      <c r="J121" s="595">
        <v>0.14812799494479648</v>
      </c>
      <c r="K121" s="594">
        <v>72.075999999999993</v>
      </c>
      <c r="L121" s="595">
        <v>0.10191102277939149</v>
      </c>
      <c r="M121" s="594">
        <v>75.796999999999997</v>
      </c>
      <c r="N121" s="595">
        <v>5.1626061379654864E-2</v>
      </c>
      <c r="O121" s="594">
        <f>+[14]S2007!K29</f>
        <v>76.997</v>
      </c>
      <c r="P121" s="595">
        <f t="shared" si="6"/>
        <v>1.5831761151496797E-2</v>
      </c>
      <c r="Q121" s="594">
        <f>+[15]S2008!K29</f>
        <v>81.572999999999993</v>
      </c>
      <c r="R121" s="595">
        <f t="shared" si="7"/>
        <v>5.9430886917672031E-2</v>
      </c>
      <c r="S121" s="680">
        <v>51.802</v>
      </c>
      <c r="T121" s="681">
        <v>0.10099293692783917</v>
      </c>
      <c r="U121" s="680">
        <v>53.109000000000002</v>
      </c>
      <c r="V121" s="681">
        <v>2.5230686073896804E-2</v>
      </c>
      <c r="W121" s="680">
        <v>56.970999999999997</v>
      </c>
      <c r="X121" s="681">
        <v>7.2718371650755897E-2</v>
      </c>
      <c r="Y121" s="680">
        <v>65.41</v>
      </c>
      <c r="Z121" s="681">
        <v>0.14812799494479648</v>
      </c>
      <c r="AA121" s="680">
        <v>72.075999999999993</v>
      </c>
      <c r="AB121" s="681">
        <v>0.10191102277939149</v>
      </c>
      <c r="AC121" s="680">
        <v>75.796999999999997</v>
      </c>
      <c r="AD121" s="681">
        <v>5.1626061379654864E-2</v>
      </c>
      <c r="AE121" s="594">
        <v>76.997</v>
      </c>
      <c r="AF121" s="595">
        <v>1.5831761151496797E-2</v>
      </c>
      <c r="AG121" s="594">
        <v>81.572999999999993</v>
      </c>
      <c r="AH121" s="595">
        <v>5.9430886917672031E-2</v>
      </c>
      <c r="AI121" s="594">
        <v>84.781999999999996</v>
      </c>
      <c r="AJ121" s="595">
        <v>3.9338996972037361E-2</v>
      </c>
      <c r="AK121" s="594">
        <v>82.930999999999997</v>
      </c>
      <c r="AL121" s="595">
        <v>-2.1832464438206214E-2</v>
      </c>
      <c r="AM121" s="596">
        <v>102.52306860738967</v>
      </c>
      <c r="AN121" s="596">
        <v>109.97837921315778</v>
      </c>
      <c r="AO121" s="596">
        <v>126.26925601328134</v>
      </c>
      <c r="AP121" s="596">
        <v>139.13748503918765</v>
      </c>
      <c r="AQ121" s="596">
        <v>146.32060538203157</v>
      </c>
      <c r="AR121" s="594">
        <v>83.617999999999995</v>
      </c>
      <c r="AS121" s="595">
        <v>8.2839951284802739E-3</v>
      </c>
      <c r="AT121" s="594">
        <v>80.546999999999997</v>
      </c>
      <c r="AU121" s="595">
        <v>-3.6726542132076802E-2</v>
      </c>
      <c r="AV121" s="596">
        <v>148.63711825798231</v>
      </c>
      <c r="AW121" s="596">
        <v>157.4707540249411</v>
      </c>
      <c r="AX121" s="596">
        <v>163.6654955407127</v>
      </c>
      <c r="AY121" s="596">
        <v>160.0922744295587</v>
      </c>
      <c r="AZ121" s="596">
        <v>161.41847805104049</v>
      </c>
      <c r="BA121" s="596">
        <v>155.49013551600325</v>
      </c>
    </row>
    <row r="122" spans="1:53" x14ac:dyDescent="0.25">
      <c r="A122" s="592" t="s">
        <v>72</v>
      </c>
      <c r="B122" s="593">
        <v>219.70851172615389</v>
      </c>
      <c r="C122" s="594">
        <v>180.066</v>
      </c>
      <c r="D122" s="595">
        <v>-0.18043229829695706</v>
      </c>
      <c r="E122" s="594">
        <v>183.71899999999999</v>
      </c>
      <c r="F122" s="595">
        <v>2.0287005875623335E-2</v>
      </c>
      <c r="G122" s="594">
        <v>184.63800000000001</v>
      </c>
      <c r="H122" s="595">
        <v>5.0022044535405217E-3</v>
      </c>
      <c r="I122" s="594">
        <v>195.297</v>
      </c>
      <c r="J122" s="595">
        <v>5.7729178175673433E-2</v>
      </c>
      <c r="K122" s="594">
        <v>220.56700000000001</v>
      </c>
      <c r="L122" s="595">
        <v>0.12939266860218032</v>
      </c>
      <c r="M122" s="594">
        <v>222.00800000000001</v>
      </c>
      <c r="N122" s="595">
        <v>6.5331622590868192E-3</v>
      </c>
      <c r="O122" s="594">
        <f>+[14]S2007!K30</f>
        <v>218.929</v>
      </c>
      <c r="P122" s="595">
        <f t="shared" si="6"/>
        <v>-1.386886959028507E-2</v>
      </c>
      <c r="Q122" s="594">
        <f>+[15]S2008!K30</f>
        <v>224.82400000000001</v>
      </c>
      <c r="R122" s="595">
        <f t="shared" si="7"/>
        <v>2.6926537827332196E-2</v>
      </c>
      <c r="S122" s="680">
        <v>180.066</v>
      </c>
      <c r="T122" s="681">
        <v>-0.18043229829695706</v>
      </c>
      <c r="U122" s="680">
        <v>183.71899999999999</v>
      </c>
      <c r="V122" s="681">
        <v>2.0287005875623335E-2</v>
      </c>
      <c r="W122" s="680">
        <v>184.63800000000001</v>
      </c>
      <c r="X122" s="681">
        <v>5.0022044535405217E-3</v>
      </c>
      <c r="Y122" s="680">
        <v>195.297</v>
      </c>
      <c r="Z122" s="681">
        <v>5.7729178175673433E-2</v>
      </c>
      <c r="AA122" s="680">
        <v>220.56700000000001</v>
      </c>
      <c r="AB122" s="681">
        <v>0.12939266860218032</v>
      </c>
      <c r="AC122" s="680">
        <v>222.00800000000001</v>
      </c>
      <c r="AD122" s="681">
        <v>6.5331622590868192E-3</v>
      </c>
      <c r="AE122" s="594">
        <v>218.929</v>
      </c>
      <c r="AF122" s="595">
        <v>-1.386886959028507E-2</v>
      </c>
      <c r="AG122" s="594">
        <v>224.82400000000001</v>
      </c>
      <c r="AH122" s="595">
        <v>2.6926537827332196E-2</v>
      </c>
      <c r="AI122" s="594">
        <v>240.10499999999999</v>
      </c>
      <c r="AJ122" s="595">
        <v>6.7968722200476714E-2</v>
      </c>
      <c r="AK122" s="594">
        <v>247.99799999999999</v>
      </c>
      <c r="AL122" s="595">
        <v>3.2873118010870249E-2</v>
      </c>
      <c r="AM122" s="596">
        <v>102.02870058756233</v>
      </c>
      <c r="AN122" s="596">
        <v>102.5390690080304</v>
      </c>
      <c r="AO122" s="596">
        <v>108.45856519276265</v>
      </c>
      <c r="AP122" s="596">
        <v>122.49230837581776</v>
      </c>
      <c r="AQ122" s="596">
        <v>123.29257050192707</v>
      </c>
      <c r="AR122" s="594">
        <v>247.71899999999999</v>
      </c>
      <c r="AS122" s="595">
        <v>-1.1250090726537972E-3</v>
      </c>
      <c r="AT122" s="594">
        <v>247.899</v>
      </c>
      <c r="AU122" s="595">
        <v>7.2662977002170537E-4</v>
      </c>
      <c r="AV122" s="596">
        <v>121.58264192018481</v>
      </c>
      <c r="AW122" s="596">
        <v>124.85644152699567</v>
      </c>
      <c r="AX122" s="596">
        <v>133.3427743160841</v>
      </c>
      <c r="AY122" s="596">
        <v>137.72616707207357</v>
      </c>
      <c r="AZ122" s="596">
        <v>137.57122388457566</v>
      </c>
      <c r="BA122" s="596">
        <v>137.67118723134851</v>
      </c>
    </row>
    <row r="123" spans="1:53" x14ac:dyDescent="0.25">
      <c r="A123" s="592" t="s">
        <v>73</v>
      </c>
      <c r="B123" s="593">
        <v>367.79891234177052</v>
      </c>
      <c r="C123" s="594">
        <v>426.35899999999998</v>
      </c>
      <c r="D123" s="595">
        <v>0.1592176749120279</v>
      </c>
      <c r="E123" s="594">
        <v>418.89499999999998</v>
      </c>
      <c r="F123" s="595">
        <v>-1.7506373736686686E-2</v>
      </c>
      <c r="G123" s="594">
        <v>423.8</v>
      </c>
      <c r="H123" s="595">
        <v>1.1709378245145036E-2</v>
      </c>
      <c r="I123" s="594">
        <v>466.49400000000003</v>
      </c>
      <c r="J123" s="595">
        <v>0.10074091552619163</v>
      </c>
      <c r="K123" s="594">
        <v>501.85899999999998</v>
      </c>
      <c r="L123" s="595">
        <v>7.5810192628415263E-2</v>
      </c>
      <c r="M123" s="594">
        <v>524.005</v>
      </c>
      <c r="N123" s="595">
        <v>4.4127932347531908E-2</v>
      </c>
      <c r="O123" s="594">
        <f>+[14]S2007!K31</f>
        <v>538.24300000000005</v>
      </c>
      <c r="P123" s="595">
        <f t="shared" si="6"/>
        <v>2.7171496455186604E-2</v>
      </c>
      <c r="Q123" s="594">
        <f>+[15]S2008!K31</f>
        <v>530.59900000000005</v>
      </c>
      <c r="R123" s="595">
        <f t="shared" si="7"/>
        <v>-1.4201763887314846E-2</v>
      </c>
      <c r="S123" s="680">
        <v>426.35899999999998</v>
      </c>
      <c r="T123" s="681">
        <v>0.1592176749120279</v>
      </c>
      <c r="U123" s="680">
        <v>418.89499999999998</v>
      </c>
      <c r="V123" s="681">
        <v>-1.7506373736686686E-2</v>
      </c>
      <c r="W123" s="680">
        <v>423.8</v>
      </c>
      <c r="X123" s="681">
        <v>1.1709378245145036E-2</v>
      </c>
      <c r="Y123" s="680">
        <v>466.49400000000003</v>
      </c>
      <c r="Z123" s="681">
        <v>0.10074091552619163</v>
      </c>
      <c r="AA123" s="680">
        <v>501.85899999999998</v>
      </c>
      <c r="AB123" s="681">
        <v>7.5810192628415263E-2</v>
      </c>
      <c r="AC123" s="680">
        <v>524.005</v>
      </c>
      <c r="AD123" s="681">
        <v>4.4127932347531908E-2</v>
      </c>
      <c r="AE123" s="594">
        <v>538.24300000000005</v>
      </c>
      <c r="AF123" s="595">
        <v>2.7171496455186604E-2</v>
      </c>
      <c r="AG123" s="594">
        <v>530.59900000000005</v>
      </c>
      <c r="AH123" s="595">
        <v>-1.4201763887314846E-2</v>
      </c>
      <c r="AI123" s="594">
        <v>546.53899999999999</v>
      </c>
      <c r="AJ123" s="595">
        <v>3.0041519113303907E-2</v>
      </c>
      <c r="AK123" s="594">
        <v>582.07399999999996</v>
      </c>
      <c r="AL123" s="595">
        <v>6.5018232916589605E-2</v>
      </c>
      <c r="AM123" s="596">
        <v>98.249362626331333</v>
      </c>
      <c r="AN123" s="596">
        <v>99.399801575667468</v>
      </c>
      <c r="AO123" s="596">
        <v>109.41342858952198</v>
      </c>
      <c r="AP123" s="596">
        <v>117.70808168702901</v>
      </c>
      <c r="AQ123" s="596">
        <v>122.90229595247197</v>
      </c>
      <c r="AR123" s="594">
        <v>586.51</v>
      </c>
      <c r="AS123" s="595">
        <v>7.6210241309524838E-3</v>
      </c>
      <c r="AT123" s="594">
        <v>588.95799999999997</v>
      </c>
      <c r="AU123" s="595">
        <v>4.1738418782288093E-3</v>
      </c>
      <c r="AV123" s="596">
        <v>126.24173525127887</v>
      </c>
      <c r="AW123" s="596">
        <v>124.4488799345153</v>
      </c>
      <c r="AX123" s="596">
        <v>128.18751333969729</v>
      </c>
      <c r="AY123" s="596">
        <v>136.52203893901617</v>
      </c>
      <c r="AZ123" s="596">
        <v>137.56247669217726</v>
      </c>
      <c r="BA123" s="596">
        <v>138.13664071826793</v>
      </c>
    </row>
    <row r="124" spans="1:53" x14ac:dyDescent="0.25">
      <c r="A124" s="592" t="s">
        <v>74</v>
      </c>
      <c r="B124" s="593">
        <v>99.86623766313582</v>
      </c>
      <c r="C124" s="594">
        <v>132.66300000000001</v>
      </c>
      <c r="D124" s="595">
        <v>0.32840690812337114</v>
      </c>
      <c r="E124" s="594">
        <v>139.49799999999999</v>
      </c>
      <c r="F124" s="595">
        <v>5.152152446424383E-2</v>
      </c>
      <c r="G124" s="594">
        <v>146.02799999999999</v>
      </c>
      <c r="H124" s="595">
        <v>4.6810706963540706E-2</v>
      </c>
      <c r="I124" s="594">
        <v>149.98400000000001</v>
      </c>
      <c r="J124" s="595">
        <v>2.7090694935218023E-2</v>
      </c>
      <c r="K124" s="594">
        <v>167.90899999999999</v>
      </c>
      <c r="L124" s="595">
        <v>0.11951274802645603</v>
      </c>
      <c r="M124" s="594">
        <v>177.83099999999999</v>
      </c>
      <c r="N124" s="595">
        <v>5.9091531722540169E-2</v>
      </c>
      <c r="O124" s="594">
        <f>+[14]S2007!K32</f>
        <v>178.33699999999999</v>
      </c>
      <c r="P124" s="595">
        <f t="shared" si="6"/>
        <v>2.8453981589261729E-3</v>
      </c>
      <c r="Q124" s="594">
        <f>+[15]S2008!K32</f>
        <v>176.583</v>
      </c>
      <c r="R124" s="595">
        <f t="shared" si="7"/>
        <v>-9.8353117973274794E-3</v>
      </c>
      <c r="S124" s="680">
        <v>132.66300000000001</v>
      </c>
      <c r="T124" s="681">
        <v>0.32840690812337114</v>
      </c>
      <c r="U124" s="680">
        <v>139.49799999999999</v>
      </c>
      <c r="V124" s="681">
        <v>5.152152446424383E-2</v>
      </c>
      <c r="W124" s="680">
        <v>146.02799999999999</v>
      </c>
      <c r="X124" s="681">
        <v>4.6810706963540706E-2</v>
      </c>
      <c r="Y124" s="680">
        <v>149.98400000000001</v>
      </c>
      <c r="Z124" s="681">
        <v>2.7090694935218023E-2</v>
      </c>
      <c r="AA124" s="680">
        <v>167.90899999999999</v>
      </c>
      <c r="AB124" s="681">
        <v>0.11951274802645603</v>
      </c>
      <c r="AC124" s="680">
        <v>177.83099999999999</v>
      </c>
      <c r="AD124" s="681">
        <v>5.9091531722540169E-2</v>
      </c>
      <c r="AE124" s="594">
        <v>178.33699999999999</v>
      </c>
      <c r="AF124" s="595">
        <v>2.8453981589261729E-3</v>
      </c>
      <c r="AG124" s="594">
        <v>176.583</v>
      </c>
      <c r="AH124" s="595">
        <v>-9.8353117973274794E-3</v>
      </c>
      <c r="AI124" s="594">
        <v>186.65299999999999</v>
      </c>
      <c r="AJ124" s="595">
        <v>5.702700712979162E-2</v>
      </c>
      <c r="AK124" s="594">
        <v>194.84</v>
      </c>
      <c r="AL124" s="595">
        <v>4.3862139906671802E-2</v>
      </c>
      <c r="AM124" s="596">
        <v>105.15215244642438</v>
      </c>
      <c r="AN124" s="596">
        <v>110.07439904117952</v>
      </c>
      <c r="AO124" s="596">
        <v>113.05639100578156</v>
      </c>
      <c r="AP124" s="596">
        <v>126.56807097683603</v>
      </c>
      <c r="AQ124" s="596">
        <v>134.04717215802444</v>
      </c>
      <c r="AR124" s="594">
        <v>197.619</v>
      </c>
      <c r="AS124" s="595">
        <v>1.4262985013344264E-2</v>
      </c>
      <c r="AT124" s="594">
        <v>198.95500000000001</v>
      </c>
      <c r="AU124" s="595">
        <v>6.7604835567430903E-3</v>
      </c>
      <c r="AV124" s="596">
        <v>134.42858973489214</v>
      </c>
      <c r="AW124" s="596">
        <v>133.10644264037447</v>
      </c>
      <c r="AX124" s="596">
        <v>140.6971046938483</v>
      </c>
      <c r="AY124" s="596">
        <v>146.86838078439354</v>
      </c>
      <c r="AZ124" s="596">
        <v>148.96316229845547</v>
      </c>
      <c r="BA124" s="596">
        <v>149.97022530773464</v>
      </c>
    </row>
    <row r="125" spans="1:53" x14ac:dyDescent="0.25">
      <c r="A125" s="598"/>
      <c r="B125" s="598"/>
      <c r="C125" s="599"/>
      <c r="D125" s="600"/>
      <c r="E125" s="599"/>
      <c r="F125" s="600"/>
      <c r="G125" s="599"/>
      <c r="H125" s="600"/>
      <c r="I125" s="599"/>
      <c r="J125" s="600"/>
      <c r="K125" s="599"/>
      <c r="L125" s="600"/>
      <c r="M125" s="599"/>
      <c r="N125" s="600"/>
      <c r="O125" s="599"/>
      <c r="P125" s="600"/>
      <c r="Q125" s="599"/>
      <c r="R125" s="600"/>
      <c r="S125" s="682"/>
      <c r="T125" s="683"/>
      <c r="U125" s="682"/>
      <c r="V125" s="683"/>
      <c r="W125" s="682"/>
      <c r="X125" s="683"/>
      <c r="Y125" s="682"/>
      <c r="Z125" s="683"/>
      <c r="AA125" s="682"/>
      <c r="AB125" s="683"/>
      <c r="AC125" s="682"/>
      <c r="AD125" s="683"/>
      <c r="AE125" s="599"/>
      <c r="AF125" s="600"/>
      <c r="AG125" s="599"/>
      <c r="AH125" s="600"/>
      <c r="AI125" s="599"/>
      <c r="AJ125" s="600"/>
      <c r="AK125" s="599"/>
      <c r="AL125" s="600"/>
      <c r="AM125" s="601"/>
      <c r="AN125" s="601"/>
      <c r="AO125" s="601"/>
      <c r="AP125" s="601"/>
      <c r="AQ125" s="601"/>
      <c r="AR125" s="599"/>
      <c r="AS125" s="600"/>
      <c r="AT125" s="599"/>
      <c r="AU125" s="600"/>
      <c r="AV125" s="601"/>
      <c r="AW125" s="601"/>
      <c r="AX125" s="601"/>
      <c r="AY125" s="601"/>
      <c r="AZ125" s="596"/>
      <c r="BA125" s="596"/>
    </row>
    <row r="126" spans="1:53" x14ac:dyDescent="0.25">
      <c r="A126" s="602" t="s">
        <v>286</v>
      </c>
      <c r="B126" s="603">
        <f>SUM(B104:B124)</f>
        <v>4167.4609553419723</v>
      </c>
      <c r="C126" s="604">
        <f>SUM(C104:C124)</f>
        <v>4511.3590000000004</v>
      </c>
      <c r="D126" s="605">
        <f>(+C126-B126)/B126</f>
        <v>8.2519800027690632E-2</v>
      </c>
      <c r="E126" s="604">
        <f>SUM(E104:E124)</f>
        <v>4602.9210000000003</v>
      </c>
      <c r="F126" s="605">
        <f>(+E126-C126)/C126</f>
        <v>2.0295879800299621E-2</v>
      </c>
      <c r="G126" s="604">
        <f>SUM(G104:G124)</f>
        <v>4796.1910000000007</v>
      </c>
      <c r="H126" s="605">
        <f>(+G126-E126)/E126</f>
        <v>4.1988554659095914E-2</v>
      </c>
      <c r="I126" s="604">
        <f>SUM(I104:I124)</f>
        <v>5012.3919999999989</v>
      </c>
      <c r="J126" s="605">
        <f>(+I126-G126)/G126</f>
        <v>4.5077645990328194E-2</v>
      </c>
      <c r="K126" s="604">
        <f>SUM(K104:K124)</f>
        <v>5690.9649999999992</v>
      </c>
      <c r="L126" s="605">
        <f>(+K126-I126)/I126</f>
        <v>0.13537907649681039</v>
      </c>
      <c r="M126" s="604">
        <f>SUM(M104:M124)</f>
        <v>5929.9699999999993</v>
      </c>
      <c r="N126" s="605">
        <f>(+M126-K126)/K126</f>
        <v>4.1997271113071361E-2</v>
      </c>
      <c r="O126" s="604">
        <f>SUM(O104:O124)</f>
        <v>6008.1900000000005</v>
      </c>
      <c r="P126" s="605">
        <f>(+O126-M126)/M126</f>
        <v>1.3190623224063726E-2</v>
      </c>
      <c r="Q126" s="604">
        <f>SUM(Q104:Q124)</f>
        <v>6067.607</v>
      </c>
      <c r="R126" s="605">
        <f>(+Q126-O126)/O126</f>
        <v>9.8893343918883148E-3</v>
      </c>
      <c r="S126" s="666">
        <v>4511.3590000000004</v>
      </c>
      <c r="T126" s="666">
        <v>8.2519800027690632E-2</v>
      </c>
      <c r="U126" s="666">
        <v>4602.9210000000003</v>
      </c>
      <c r="V126" s="666">
        <v>2.0295879800299621E-2</v>
      </c>
      <c r="W126" s="666">
        <v>4796.1910000000007</v>
      </c>
      <c r="X126" s="666">
        <v>4.1988554659095914E-2</v>
      </c>
      <c r="Y126" s="684">
        <v>5012.3919999999989</v>
      </c>
      <c r="Z126" s="685">
        <v>4.5077645990328194E-2</v>
      </c>
      <c r="AA126" s="684">
        <v>5690.9649999999992</v>
      </c>
      <c r="AB126" s="685">
        <v>0.13537907649681039</v>
      </c>
      <c r="AC126" s="684">
        <v>5929.97</v>
      </c>
      <c r="AD126" s="685">
        <v>4.1997271113071361E-2</v>
      </c>
      <c r="AE126" s="604">
        <v>6008.19</v>
      </c>
      <c r="AF126" s="605">
        <v>1.3190623224063726E-2</v>
      </c>
      <c r="AG126" s="604">
        <v>6067.607</v>
      </c>
      <c r="AH126" s="605">
        <v>9.8893343918883148E-3</v>
      </c>
      <c r="AI126" s="604">
        <v>6360.9699999999993</v>
      </c>
      <c r="AJ126" s="605">
        <v>4.8349044359662613E-2</v>
      </c>
      <c r="AK126" s="604">
        <v>6540.8399999999992</v>
      </c>
      <c r="AL126" s="605">
        <v>2.8277133833361879E-2</v>
      </c>
      <c r="AM126" s="606">
        <v>102.02958798002996</v>
      </c>
      <c r="AN126" s="606">
        <v>106.31366291177449</v>
      </c>
      <c r="AO126" s="606">
        <v>111.10603257244654</v>
      </c>
      <c r="AP126" s="606">
        <v>126.14746465532889</v>
      </c>
      <c r="AQ126" s="606">
        <v>131.44531392868532</v>
      </c>
      <c r="AR126" s="604">
        <v>6626.1330000000016</v>
      </c>
      <c r="AS126" s="605">
        <v>1.3040068248115289E-2</v>
      </c>
      <c r="AT126" s="604">
        <v>6664.1649999999991</v>
      </c>
      <c r="AU126" s="605">
        <v>5.7396976486885206E-3</v>
      </c>
      <c r="AV126" s="606">
        <v>133.17915953928738</v>
      </c>
      <c r="AW126" s="606">
        <v>134.49621278200203</v>
      </c>
      <c r="AX126" s="606">
        <v>140.99897614000568</v>
      </c>
      <c r="AY126" s="606">
        <v>144.9860230586836</v>
      </c>
      <c r="AZ126" s="606">
        <v>146.87665069439169</v>
      </c>
      <c r="BA126" s="606">
        <v>147.71967826102951</v>
      </c>
    </row>
    <row r="127" spans="1:53" x14ac:dyDescent="0.25">
      <c r="A127" s="429"/>
      <c r="B127" s="429"/>
      <c r="C127" s="429"/>
      <c r="D127" s="429"/>
      <c r="E127" s="429"/>
      <c r="F127" s="429"/>
      <c r="G127" s="429"/>
      <c r="H127" s="575"/>
      <c r="I127" s="429"/>
      <c r="J127" s="429"/>
      <c r="K127" s="429"/>
      <c r="L127" s="429"/>
      <c r="M127" s="429"/>
      <c r="N127" s="429"/>
      <c r="O127" s="429"/>
      <c r="P127" s="429"/>
      <c r="Q127" s="429"/>
      <c r="R127" s="429"/>
      <c r="S127" s="429"/>
      <c r="T127" s="429"/>
      <c r="U127" s="429"/>
      <c r="V127" s="429"/>
      <c r="W127" s="429"/>
      <c r="X127" s="429"/>
      <c r="Y127" s="429"/>
      <c r="Z127" s="429"/>
      <c r="AA127" s="429"/>
      <c r="AB127" s="429"/>
      <c r="AC127" s="429"/>
      <c r="AD127" s="429"/>
      <c r="AI127" s="429"/>
      <c r="AJ127" s="429"/>
      <c r="AK127" s="429"/>
      <c r="AL127" s="429"/>
      <c r="AM127" s="429"/>
      <c r="AN127" s="429"/>
      <c r="AO127" s="429"/>
      <c r="AP127" s="429"/>
      <c r="AQ127" s="429"/>
      <c r="AR127" s="429"/>
      <c r="AS127" s="429"/>
      <c r="AT127" s="429"/>
      <c r="AU127" s="429"/>
      <c r="AV127" s="429"/>
      <c r="AW127" s="429"/>
      <c r="AX127" s="429"/>
      <c r="AY127" s="429"/>
      <c r="AZ127" s="429"/>
    </row>
    <row r="128" spans="1:53" ht="30.75" x14ac:dyDescent="0.45">
      <c r="A128" s="429"/>
      <c r="B128" s="429"/>
      <c r="C128" s="429"/>
      <c r="D128" s="429"/>
      <c r="E128" s="429"/>
      <c r="F128" s="429"/>
      <c r="G128" s="429"/>
      <c r="H128" s="574"/>
      <c r="I128" s="429"/>
      <c r="J128" s="429"/>
      <c r="K128" s="429"/>
      <c r="L128" s="429"/>
      <c r="M128" s="429"/>
      <c r="N128" s="429"/>
      <c r="O128" s="429"/>
      <c r="P128" s="429"/>
      <c r="Q128" s="429"/>
      <c r="R128" s="429"/>
      <c r="S128" s="429"/>
      <c r="T128" s="429"/>
      <c r="U128" s="429"/>
      <c r="V128" s="429"/>
      <c r="W128" s="429"/>
      <c r="X128" s="429"/>
      <c r="Y128" s="429"/>
      <c r="Z128" s="429"/>
      <c r="AA128" s="429"/>
      <c r="AB128" s="429"/>
      <c r="AC128" s="429"/>
      <c r="AD128" s="429"/>
      <c r="AI128" s="574"/>
      <c r="AJ128" s="429"/>
      <c r="AK128" s="574" t="s">
        <v>290</v>
      </c>
      <c r="AL128" s="429"/>
      <c r="AM128" s="429"/>
      <c r="AN128" s="429"/>
      <c r="AO128" s="429"/>
      <c r="AP128" s="429"/>
      <c r="AQ128" s="429"/>
      <c r="AR128" s="429"/>
      <c r="AS128" s="429"/>
      <c r="AT128" s="429"/>
      <c r="AU128" s="429"/>
      <c r="AV128" s="429"/>
      <c r="AW128" s="429"/>
      <c r="AX128" s="429"/>
      <c r="AY128" s="429"/>
      <c r="AZ128" s="429"/>
    </row>
    <row r="129" spans="1:53" x14ac:dyDescent="0.25">
      <c r="A129" s="429"/>
      <c r="B129" s="429"/>
      <c r="C129" s="429"/>
      <c r="D129" s="429"/>
      <c r="E129" s="429"/>
      <c r="F129" s="429"/>
      <c r="G129" s="429"/>
      <c r="H129" s="576"/>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I129" s="429"/>
      <c r="AJ129" s="429"/>
      <c r="AK129" s="429"/>
      <c r="AL129" s="429"/>
      <c r="AM129" s="577"/>
      <c r="AN129" s="577"/>
      <c r="AO129" s="577"/>
      <c r="AP129" s="429"/>
      <c r="AQ129" s="429"/>
      <c r="AR129" s="429"/>
      <c r="AS129" s="429"/>
      <c r="AT129" s="429"/>
      <c r="AU129" s="429"/>
      <c r="AV129" s="429"/>
      <c r="AW129" s="429"/>
      <c r="AX129" s="429"/>
      <c r="AY129" s="429"/>
      <c r="AZ129" s="429"/>
    </row>
    <row r="130" spans="1:53" x14ac:dyDescent="0.25">
      <c r="A130" s="429"/>
      <c r="B130" s="429"/>
      <c r="C130" s="429"/>
      <c r="D130" s="429"/>
      <c r="E130" s="576"/>
      <c r="F130" s="576"/>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I130" s="429"/>
      <c r="AJ130" s="429"/>
      <c r="AK130" s="429"/>
      <c r="AL130" s="429"/>
      <c r="AM130" s="578" t="s">
        <v>283</v>
      </c>
      <c r="AN130" s="579"/>
      <c r="AO130" s="579"/>
      <c r="AP130" s="579"/>
      <c r="AQ130" s="579"/>
      <c r="AR130" s="580"/>
      <c r="AS130" s="580"/>
      <c r="AT130" s="580"/>
      <c r="AU130" s="580"/>
      <c r="AV130" s="581"/>
      <c r="AW130" s="581"/>
      <c r="AX130" s="813" t="s">
        <v>283</v>
      </c>
      <c r="AY130" s="813"/>
      <c r="AZ130" s="813"/>
      <c r="BA130" s="813"/>
    </row>
    <row r="131" spans="1:53" x14ac:dyDescent="0.25">
      <c r="A131" s="582"/>
      <c r="B131" s="583">
        <v>2000</v>
      </c>
      <c r="C131" s="808">
        <v>2001</v>
      </c>
      <c r="D131" s="809"/>
      <c r="E131" s="808">
        <v>2002</v>
      </c>
      <c r="F131" s="809"/>
      <c r="G131" s="808">
        <v>2003</v>
      </c>
      <c r="H131" s="809"/>
      <c r="I131" s="808">
        <v>2004</v>
      </c>
      <c r="J131" s="809"/>
      <c r="K131" s="808">
        <v>2005</v>
      </c>
      <c r="L131" s="809"/>
      <c r="M131" s="808">
        <v>2006</v>
      </c>
      <c r="N131" s="809"/>
      <c r="O131" s="808">
        <v>2007</v>
      </c>
      <c r="P131" s="809"/>
      <c r="Q131" s="808">
        <v>2008</v>
      </c>
      <c r="R131" s="809"/>
      <c r="S131" s="817">
        <v>2001</v>
      </c>
      <c r="T131" s="818"/>
      <c r="U131" s="817">
        <v>2002</v>
      </c>
      <c r="V131" s="818"/>
      <c r="W131" s="817">
        <v>2003</v>
      </c>
      <c r="X131" s="818"/>
      <c r="Y131" s="817">
        <v>2004</v>
      </c>
      <c r="Z131" s="818"/>
      <c r="AA131" s="817">
        <v>2005</v>
      </c>
      <c r="AB131" s="818"/>
      <c r="AC131" s="817">
        <v>2006</v>
      </c>
      <c r="AD131" s="818"/>
      <c r="AE131" s="808">
        <v>2007</v>
      </c>
      <c r="AF131" s="809"/>
      <c r="AG131" s="808">
        <v>2008</v>
      </c>
      <c r="AH131" s="809"/>
      <c r="AI131" s="808">
        <f>+AI100</f>
        <v>2009</v>
      </c>
      <c r="AJ131" s="809"/>
      <c r="AK131" s="610">
        <f>+AK100</f>
        <v>2010</v>
      </c>
      <c r="AL131" s="611"/>
      <c r="AM131" s="584" t="s">
        <v>4</v>
      </c>
      <c r="AN131" s="584" t="s">
        <v>5</v>
      </c>
      <c r="AO131" s="584" t="s">
        <v>6</v>
      </c>
      <c r="AP131" s="584" t="s">
        <v>7</v>
      </c>
      <c r="AQ131" s="584" t="s">
        <v>8</v>
      </c>
      <c r="AR131" s="808">
        <f>+AR100</f>
        <v>2011</v>
      </c>
      <c r="AS131" s="809"/>
      <c r="AT131" s="808">
        <v>2012</v>
      </c>
      <c r="AU131" s="809"/>
      <c r="AV131" s="584" t="s">
        <v>9</v>
      </c>
      <c r="AW131" s="584" t="s">
        <v>10</v>
      </c>
      <c r="AX131" s="584" t="s">
        <v>11</v>
      </c>
      <c r="AY131" s="584" t="s">
        <v>12</v>
      </c>
      <c r="AZ131" s="584" t="s">
        <v>13</v>
      </c>
      <c r="BA131" s="584" t="s">
        <v>14</v>
      </c>
    </row>
    <row r="132" spans="1:53" x14ac:dyDescent="0.25">
      <c r="A132" s="585"/>
      <c r="B132" s="582"/>
      <c r="C132" s="586"/>
      <c r="D132" s="587" t="s">
        <v>284</v>
      </c>
      <c r="E132" s="586"/>
      <c r="F132" s="587" t="s">
        <v>284</v>
      </c>
      <c r="G132" s="586"/>
      <c r="H132" s="587" t="s">
        <v>284</v>
      </c>
      <c r="I132" s="586"/>
      <c r="J132" s="587" t="s">
        <v>284</v>
      </c>
      <c r="K132" s="586"/>
      <c r="L132" s="587" t="s">
        <v>284</v>
      </c>
      <c r="M132" s="586"/>
      <c r="N132" s="587" t="s">
        <v>284</v>
      </c>
      <c r="O132" s="586"/>
      <c r="P132" s="587" t="s">
        <v>284</v>
      </c>
      <c r="Q132" s="586"/>
      <c r="R132" s="587" t="s">
        <v>284</v>
      </c>
      <c r="S132" s="689"/>
      <c r="T132" s="690" t="s">
        <v>284</v>
      </c>
      <c r="U132" s="689"/>
      <c r="V132" s="690" t="s">
        <v>284</v>
      </c>
      <c r="W132" s="689"/>
      <c r="X132" s="690" t="s">
        <v>284</v>
      </c>
      <c r="Y132" s="689"/>
      <c r="Z132" s="690" t="s">
        <v>284</v>
      </c>
      <c r="AA132" s="689"/>
      <c r="AB132" s="690" t="s">
        <v>284</v>
      </c>
      <c r="AC132" s="689"/>
      <c r="AD132" s="690" t="s">
        <v>284</v>
      </c>
      <c r="AE132" s="586"/>
      <c r="AF132" s="587" t="s">
        <v>284</v>
      </c>
      <c r="AG132" s="586"/>
      <c r="AH132" s="587" t="s">
        <v>284</v>
      </c>
      <c r="AI132" s="586"/>
      <c r="AJ132" s="587" t="s">
        <v>284</v>
      </c>
      <c r="AK132" s="586"/>
      <c r="AL132" s="587" t="s">
        <v>284</v>
      </c>
      <c r="AM132" s="588"/>
      <c r="AN132" s="588"/>
      <c r="AO132" s="588"/>
      <c r="AP132" s="588"/>
      <c r="AQ132" s="588"/>
      <c r="AR132" s="586"/>
      <c r="AS132" s="587" t="s">
        <v>284</v>
      </c>
      <c r="AT132" s="586"/>
      <c r="AU132" s="587" t="s">
        <v>284</v>
      </c>
      <c r="AV132" s="588"/>
      <c r="AW132" s="588"/>
      <c r="AX132" s="588"/>
      <c r="AY132" s="588"/>
      <c r="AZ132" s="588"/>
      <c r="BA132" s="588"/>
    </row>
    <row r="133" spans="1:53" x14ac:dyDescent="0.25">
      <c r="A133" s="585"/>
      <c r="B133" s="589"/>
      <c r="C133" s="590"/>
      <c r="D133" s="591" t="s">
        <v>17</v>
      </c>
      <c r="E133" s="590"/>
      <c r="F133" s="591" t="s">
        <v>17</v>
      </c>
      <c r="G133" s="590"/>
      <c r="H133" s="591" t="s">
        <v>17</v>
      </c>
      <c r="I133" s="590"/>
      <c r="J133" s="591" t="s">
        <v>17</v>
      </c>
      <c r="K133" s="590"/>
      <c r="L133" s="591" t="s">
        <v>17</v>
      </c>
      <c r="M133" s="590"/>
      <c r="N133" s="591" t="s">
        <v>17</v>
      </c>
      <c r="O133" s="590"/>
      <c r="P133" s="591" t="s">
        <v>17</v>
      </c>
      <c r="Q133" s="590"/>
      <c r="R133" s="591" t="s">
        <v>17</v>
      </c>
      <c r="S133" s="691"/>
      <c r="T133" s="692" t="s">
        <v>17</v>
      </c>
      <c r="U133" s="691"/>
      <c r="V133" s="692" t="s">
        <v>17</v>
      </c>
      <c r="W133" s="691"/>
      <c r="X133" s="692" t="s">
        <v>17</v>
      </c>
      <c r="Y133" s="691"/>
      <c r="Z133" s="692" t="s">
        <v>17</v>
      </c>
      <c r="AA133" s="691"/>
      <c r="AB133" s="692" t="s">
        <v>17</v>
      </c>
      <c r="AC133" s="691"/>
      <c r="AD133" s="692" t="s">
        <v>17</v>
      </c>
      <c r="AE133" s="590"/>
      <c r="AF133" s="591" t="s">
        <v>17</v>
      </c>
      <c r="AG133" s="590"/>
      <c r="AH133" s="591" t="s">
        <v>17</v>
      </c>
      <c r="AI133" s="590"/>
      <c r="AJ133" s="591" t="s">
        <v>17</v>
      </c>
      <c r="AK133" s="590"/>
      <c r="AL133" s="591" t="s">
        <v>17</v>
      </c>
      <c r="AM133" s="588"/>
      <c r="AN133" s="588"/>
      <c r="AO133" s="588"/>
      <c r="AP133" s="588"/>
      <c r="AQ133" s="588"/>
      <c r="AR133" s="590"/>
      <c r="AS133" s="591" t="s">
        <v>17</v>
      </c>
      <c r="AT133" s="590"/>
      <c r="AU133" s="591" t="s">
        <v>17</v>
      </c>
      <c r="AV133" s="588"/>
      <c r="AW133" s="588"/>
      <c r="AX133" s="588"/>
      <c r="AY133" s="588"/>
      <c r="AZ133" s="588"/>
      <c r="BA133" s="588"/>
    </row>
    <row r="134" spans="1:53" x14ac:dyDescent="0.25">
      <c r="A134" s="585"/>
      <c r="B134" s="589"/>
      <c r="C134" s="590"/>
      <c r="D134" s="591" t="s">
        <v>285</v>
      </c>
      <c r="E134" s="590"/>
      <c r="F134" s="591" t="s">
        <v>285</v>
      </c>
      <c r="G134" s="590"/>
      <c r="H134" s="591" t="s">
        <v>285</v>
      </c>
      <c r="I134" s="590"/>
      <c r="J134" s="591" t="s">
        <v>285</v>
      </c>
      <c r="K134" s="590"/>
      <c r="L134" s="591" t="s">
        <v>285</v>
      </c>
      <c r="M134" s="590"/>
      <c r="N134" s="591" t="s">
        <v>285</v>
      </c>
      <c r="O134" s="590"/>
      <c r="P134" s="591" t="s">
        <v>285</v>
      </c>
      <c r="Q134" s="590"/>
      <c r="R134" s="591" t="s">
        <v>285</v>
      </c>
      <c r="S134" s="691"/>
      <c r="T134" s="692" t="s">
        <v>285</v>
      </c>
      <c r="U134" s="691"/>
      <c r="V134" s="692" t="s">
        <v>285</v>
      </c>
      <c r="W134" s="691"/>
      <c r="X134" s="692" t="s">
        <v>285</v>
      </c>
      <c r="Y134" s="691"/>
      <c r="Z134" s="692" t="s">
        <v>285</v>
      </c>
      <c r="AA134" s="691"/>
      <c r="AB134" s="692" t="s">
        <v>285</v>
      </c>
      <c r="AC134" s="691"/>
      <c r="AD134" s="692" t="s">
        <v>285</v>
      </c>
      <c r="AE134" s="590"/>
      <c r="AF134" s="591" t="s">
        <v>285</v>
      </c>
      <c r="AG134" s="590"/>
      <c r="AH134" s="591" t="s">
        <v>285</v>
      </c>
      <c r="AI134" s="590"/>
      <c r="AJ134" s="591" t="s">
        <v>285</v>
      </c>
      <c r="AK134" s="590"/>
      <c r="AL134" s="591" t="s">
        <v>285</v>
      </c>
      <c r="AM134" s="588"/>
      <c r="AN134" s="588"/>
      <c r="AO134" s="588"/>
      <c r="AP134" s="588"/>
      <c r="AQ134" s="588"/>
      <c r="AR134" s="590"/>
      <c r="AS134" s="591" t="s">
        <v>285</v>
      </c>
      <c r="AT134" s="590"/>
      <c r="AU134" s="591" t="s">
        <v>285</v>
      </c>
      <c r="AV134" s="588"/>
      <c r="AW134" s="588"/>
      <c r="AX134" s="588"/>
      <c r="AY134" s="588"/>
      <c r="AZ134" s="588"/>
      <c r="BA134" s="588"/>
    </row>
    <row r="135" spans="1:53" x14ac:dyDescent="0.25">
      <c r="A135" s="592" t="s">
        <v>54</v>
      </c>
      <c r="B135" s="593">
        <v>633.78970907982875</v>
      </c>
      <c r="C135" s="594">
        <v>804.49400000000003</v>
      </c>
      <c r="D135" s="595">
        <v>0.26933900704700503</v>
      </c>
      <c r="E135" s="594">
        <v>763.40700000000004</v>
      </c>
      <c r="F135" s="595">
        <v>-5.1071853860936177E-2</v>
      </c>
      <c r="G135" s="594">
        <v>711.53700000000003</v>
      </c>
      <c r="H135" s="595">
        <v>-6.7945407888583678E-2</v>
      </c>
      <c r="I135" s="594">
        <v>751.68700000000001</v>
      </c>
      <c r="J135" s="595">
        <v>5.6427142931428691E-2</v>
      </c>
      <c r="K135" s="594">
        <v>758.73099999999999</v>
      </c>
      <c r="L135" s="595">
        <v>9.3709216735156815E-3</v>
      </c>
      <c r="M135" s="594">
        <v>803.83699999999999</v>
      </c>
      <c r="N135" s="595">
        <v>5.9449264627384403E-2</v>
      </c>
      <c r="O135" s="594">
        <f>+[14]S2007!L12</f>
        <v>796.61099999999999</v>
      </c>
      <c r="P135" s="595">
        <f t="shared" ref="P135:P155" si="8">(+O135-M135)/M135</f>
        <v>-8.9893846638062179E-3</v>
      </c>
      <c r="Q135" s="594">
        <f>+[15]S2008!L12</f>
        <v>808.04700000000003</v>
      </c>
      <c r="R135" s="595">
        <f t="shared" ref="R135:R155" si="9">(+Q135-O135)/O135</f>
        <v>1.435581482053353E-2</v>
      </c>
      <c r="S135" s="680">
        <v>804.49400000000003</v>
      </c>
      <c r="T135" s="681">
        <v>0.26933900704700503</v>
      </c>
      <c r="U135" s="680">
        <v>763.40700000000004</v>
      </c>
      <c r="V135" s="681">
        <v>-5.1071853860936177E-2</v>
      </c>
      <c r="W135" s="680">
        <v>711.53700000000003</v>
      </c>
      <c r="X135" s="681">
        <v>-6.7945407888583678E-2</v>
      </c>
      <c r="Y135" s="680">
        <v>751.68700000000001</v>
      </c>
      <c r="Z135" s="681">
        <v>5.6427142931428691E-2</v>
      </c>
      <c r="AA135" s="680">
        <v>758.73099999999999</v>
      </c>
      <c r="AB135" s="681">
        <v>9.3709216735156815E-3</v>
      </c>
      <c r="AC135" s="680">
        <v>803.83699999999999</v>
      </c>
      <c r="AD135" s="681">
        <v>5.9449264627384403E-2</v>
      </c>
      <c r="AE135" s="594">
        <v>796.61099999999999</v>
      </c>
      <c r="AF135" s="595">
        <v>-8.9893846638062179E-3</v>
      </c>
      <c r="AG135" s="594">
        <v>808.04700000000003</v>
      </c>
      <c r="AH135" s="595">
        <v>1.435581482053353E-2</v>
      </c>
      <c r="AI135" s="594">
        <v>811.88599999999997</v>
      </c>
      <c r="AJ135" s="595">
        <v>4.7509612683419924E-3</v>
      </c>
      <c r="AK135" s="594">
        <v>774.81399999999996</v>
      </c>
      <c r="AL135" s="595">
        <v>-4.5661583030129849E-2</v>
      </c>
      <c r="AM135" s="596">
        <v>94.892814613906381</v>
      </c>
      <c r="AN135" s="596">
        <v>88.445283619268764</v>
      </c>
      <c r="AO135" s="596">
        <v>93.435998279663991</v>
      </c>
      <c r="AP135" s="596">
        <v>94.311579701029459</v>
      </c>
      <c r="AQ135" s="596">
        <v>99.918333760102612</v>
      </c>
      <c r="AR135" s="594">
        <v>697.86400000000003</v>
      </c>
      <c r="AS135" s="595">
        <v>-9.9314157978559928E-2</v>
      </c>
      <c r="AT135" s="594">
        <v>642.18399999999997</v>
      </c>
      <c r="AU135" s="595">
        <v>-7.9786319397475811E-2</v>
      </c>
      <c r="AV135" s="596">
        <v>99.020129422966477</v>
      </c>
      <c r="AW135" s="596">
        <v>100.44164406446785</v>
      </c>
      <c r="AX135" s="596">
        <v>100.91883842514673</v>
      </c>
      <c r="AY135" s="596">
        <v>96.310724505092637</v>
      </c>
      <c r="AZ135" s="596">
        <v>86.745705996564297</v>
      </c>
      <c r="BA135" s="596">
        <v>79.824585391562891</v>
      </c>
    </row>
    <row r="136" spans="1:53" x14ac:dyDescent="0.25">
      <c r="A136" s="592" t="s">
        <v>55</v>
      </c>
      <c r="B136" s="593">
        <v>15.86473627128448</v>
      </c>
      <c r="C136" s="594">
        <v>21.158000000000001</v>
      </c>
      <c r="D136" s="595">
        <v>0.3336496515417306</v>
      </c>
      <c r="E136" s="594">
        <v>21.972999999999999</v>
      </c>
      <c r="F136" s="595">
        <v>3.8519708857169759E-2</v>
      </c>
      <c r="G136" s="594">
        <v>21.827999999999999</v>
      </c>
      <c r="H136" s="595">
        <v>-6.5990078732990299E-3</v>
      </c>
      <c r="I136" s="594">
        <v>23.638999999999999</v>
      </c>
      <c r="J136" s="595">
        <v>8.2966831592450066E-2</v>
      </c>
      <c r="K136" s="594">
        <v>22.376000000000001</v>
      </c>
      <c r="L136" s="595">
        <v>-5.3428656034519149E-2</v>
      </c>
      <c r="M136" s="594">
        <v>23.108000000000001</v>
      </c>
      <c r="N136" s="595">
        <v>3.2713621737575943E-2</v>
      </c>
      <c r="O136" s="594">
        <f>+[14]S2007!L13</f>
        <v>22.736000000000001</v>
      </c>
      <c r="P136" s="595">
        <f t="shared" si="8"/>
        <v>-1.6098320927817201E-2</v>
      </c>
      <c r="Q136" s="594">
        <f>+[15]S2008!L13</f>
        <v>21.335000000000001</v>
      </c>
      <c r="R136" s="595">
        <f t="shared" si="9"/>
        <v>-6.1620337790288519E-2</v>
      </c>
      <c r="S136" s="680">
        <v>21.158000000000001</v>
      </c>
      <c r="T136" s="681">
        <v>0.3336496515417306</v>
      </c>
      <c r="U136" s="680">
        <v>21.972999999999999</v>
      </c>
      <c r="V136" s="681">
        <v>3.8519708857169759E-2</v>
      </c>
      <c r="W136" s="680">
        <v>21.827999999999999</v>
      </c>
      <c r="X136" s="681">
        <v>-6.5990078732990299E-3</v>
      </c>
      <c r="Y136" s="680">
        <v>23.638999999999999</v>
      </c>
      <c r="Z136" s="681">
        <v>8.2966831592450066E-2</v>
      </c>
      <c r="AA136" s="680">
        <v>22.376000000000001</v>
      </c>
      <c r="AB136" s="681">
        <v>-5.3428656034519149E-2</v>
      </c>
      <c r="AC136" s="680">
        <v>23.108000000000001</v>
      </c>
      <c r="AD136" s="681">
        <v>3.2713621737575943E-2</v>
      </c>
      <c r="AE136" s="594">
        <v>22.736000000000001</v>
      </c>
      <c r="AF136" s="595">
        <v>-1.6098320927817201E-2</v>
      </c>
      <c r="AG136" s="594">
        <v>21.335000000000001</v>
      </c>
      <c r="AH136" s="595">
        <v>-6.1620337790288519E-2</v>
      </c>
      <c r="AI136" s="594">
        <v>21.378</v>
      </c>
      <c r="AJ136" s="595">
        <v>2.0154675415982779E-3</v>
      </c>
      <c r="AK136" s="594">
        <v>22.123000000000001</v>
      </c>
      <c r="AL136" s="595">
        <v>3.4848910094489711E-2</v>
      </c>
      <c r="AM136" s="596">
        <v>103.85197088571698</v>
      </c>
      <c r="AN136" s="596">
        <v>103.16665091218451</v>
      </c>
      <c r="AO136" s="596">
        <v>111.7260610643728</v>
      </c>
      <c r="AP136" s="596">
        <v>105.75668777767275</v>
      </c>
      <c r="AQ136" s="596">
        <v>109.21637205785045</v>
      </c>
      <c r="AR136" s="594">
        <v>19.620999999999999</v>
      </c>
      <c r="AS136" s="595">
        <v>-0.11309496903674919</v>
      </c>
      <c r="AT136" s="594">
        <v>19.021999999999998</v>
      </c>
      <c r="AU136" s="595">
        <v>-3.05285153661893E-2</v>
      </c>
      <c r="AV136" s="596">
        <v>107.45817184989129</v>
      </c>
      <c r="AW136" s="596">
        <v>100.83656300217412</v>
      </c>
      <c r="AX136" s="596">
        <v>101.03979582191133</v>
      </c>
      <c r="AY136" s="596">
        <v>104.56092258247472</v>
      </c>
      <c r="AZ136" s="596">
        <v>92.735608280555809</v>
      </c>
      <c r="BA136" s="596">
        <v>89.90452783816994</v>
      </c>
    </row>
    <row r="137" spans="1:53" x14ac:dyDescent="0.25">
      <c r="A137" s="592" t="s">
        <v>56</v>
      </c>
      <c r="B137" s="593">
        <v>1242.2993694061263</v>
      </c>
      <c r="C137" s="594">
        <v>1625.748</v>
      </c>
      <c r="D137" s="595">
        <v>0.3086604083017277</v>
      </c>
      <c r="E137" s="594">
        <v>1748.011</v>
      </c>
      <c r="F137" s="595">
        <v>7.5204152181026773E-2</v>
      </c>
      <c r="G137" s="594">
        <v>1504.8869999999999</v>
      </c>
      <c r="H137" s="595">
        <v>-0.13908608126607899</v>
      </c>
      <c r="I137" s="594">
        <v>1667.2349999999999</v>
      </c>
      <c r="J137" s="595">
        <v>0.10788052524873958</v>
      </c>
      <c r="K137" s="594">
        <v>1592.0319999999999</v>
      </c>
      <c r="L137" s="595">
        <v>-4.5106418711219461E-2</v>
      </c>
      <c r="M137" s="594">
        <v>1679.498</v>
      </c>
      <c r="N137" s="595">
        <v>5.4939850455267308E-2</v>
      </c>
      <c r="O137" s="594">
        <f>+[14]S2007!L14</f>
        <v>1631.6210000000001</v>
      </c>
      <c r="P137" s="595">
        <f t="shared" si="8"/>
        <v>-2.8506732368838755E-2</v>
      </c>
      <c r="Q137" s="594">
        <f>+[15]S2008!L14</f>
        <v>1573.81</v>
      </c>
      <c r="R137" s="595">
        <f t="shared" si="9"/>
        <v>-3.5431635165274381E-2</v>
      </c>
      <c r="S137" s="680">
        <v>1625.748</v>
      </c>
      <c r="T137" s="681">
        <v>0.3086604083017277</v>
      </c>
      <c r="U137" s="680">
        <v>1748.011</v>
      </c>
      <c r="V137" s="681">
        <v>7.5204152181026773E-2</v>
      </c>
      <c r="W137" s="680">
        <v>1504.8869999999999</v>
      </c>
      <c r="X137" s="681">
        <v>-0.13908608126607899</v>
      </c>
      <c r="Y137" s="680">
        <v>1667.2349999999999</v>
      </c>
      <c r="Z137" s="681">
        <v>0.10788052524873958</v>
      </c>
      <c r="AA137" s="680">
        <v>1592.0319999999999</v>
      </c>
      <c r="AB137" s="681">
        <v>-4.5106418711219461E-2</v>
      </c>
      <c r="AC137" s="680">
        <v>1679.498</v>
      </c>
      <c r="AD137" s="681">
        <v>5.4939850455267308E-2</v>
      </c>
      <c r="AE137" s="594">
        <v>1631.6210000000001</v>
      </c>
      <c r="AF137" s="595">
        <v>-2.8506732368838755E-2</v>
      </c>
      <c r="AG137" s="594">
        <v>1573.81</v>
      </c>
      <c r="AH137" s="595">
        <v>-3.5431635165274381E-2</v>
      </c>
      <c r="AI137" s="594">
        <v>1565.6669999999999</v>
      </c>
      <c r="AJ137" s="595">
        <v>-5.1740680260006161E-3</v>
      </c>
      <c r="AK137" s="594">
        <v>1560.2429999999999</v>
      </c>
      <c r="AL137" s="595">
        <v>-3.464338202184742E-3</v>
      </c>
      <c r="AM137" s="596">
        <v>107.52041521810267</v>
      </c>
      <c r="AN137" s="596">
        <v>92.565822009315085</v>
      </c>
      <c r="AO137" s="596">
        <v>102.55187150776135</v>
      </c>
      <c r="AP137" s="596">
        <v>97.926123851913076</v>
      </c>
      <c r="AQ137" s="596">
        <v>103.30617045200117</v>
      </c>
      <c r="AR137" s="594">
        <v>1436.6990000000001</v>
      </c>
      <c r="AS137" s="595">
        <v>-7.9182537591900665E-2</v>
      </c>
      <c r="AT137" s="594">
        <v>1379.9069999999999</v>
      </c>
      <c r="AU137" s="595">
        <v>-3.9529504788407416E-2</v>
      </c>
      <c r="AV137" s="596">
        <v>100.36124909887634</v>
      </c>
      <c r="AW137" s="596">
        <v>96.80528593607373</v>
      </c>
      <c r="AX137" s="596">
        <v>96.304408801364048</v>
      </c>
      <c r="AY137" s="596">
        <v>95.970777758914664</v>
      </c>
      <c r="AZ137" s="596">
        <v>88.371568041295461</v>
      </c>
      <c r="BA137" s="596">
        <v>84.878283719247989</v>
      </c>
    </row>
    <row r="138" spans="1:53" x14ac:dyDescent="0.25">
      <c r="A138" s="592" t="s">
        <v>57</v>
      </c>
      <c r="B138" s="593">
        <v>53.706869393214788</v>
      </c>
      <c r="C138" s="594">
        <v>68.927000000000007</v>
      </c>
      <c r="D138" s="595">
        <v>0.28339262330393994</v>
      </c>
      <c r="E138" s="594">
        <v>72.058000000000007</v>
      </c>
      <c r="F138" s="595">
        <v>4.542486978977759E-2</v>
      </c>
      <c r="G138" s="594">
        <v>70.603999999999999</v>
      </c>
      <c r="H138" s="595">
        <v>-2.0178189791556906E-2</v>
      </c>
      <c r="I138" s="594">
        <v>73.930999999999997</v>
      </c>
      <c r="J138" s="595">
        <v>4.7121976092006093E-2</v>
      </c>
      <c r="K138" s="594">
        <v>68.953999999999994</v>
      </c>
      <c r="L138" s="595">
        <v>-6.7319527667690199E-2</v>
      </c>
      <c r="M138" s="594">
        <v>63.72</v>
      </c>
      <c r="N138" s="595">
        <v>-7.5905676247933332E-2</v>
      </c>
      <c r="O138" s="594">
        <f>+[14]S2007!L15</f>
        <v>60.582000000000001</v>
      </c>
      <c r="P138" s="595">
        <f t="shared" si="8"/>
        <v>-4.9246704331450064E-2</v>
      </c>
      <c r="Q138" s="594">
        <f>+[15]S2008!L15</f>
        <v>59.9</v>
      </c>
      <c r="R138" s="595">
        <f t="shared" si="9"/>
        <v>-1.1257469215278501E-2</v>
      </c>
      <c r="S138" s="680">
        <v>68.927000000000007</v>
      </c>
      <c r="T138" s="681">
        <v>0.28339262330393994</v>
      </c>
      <c r="U138" s="680">
        <v>72.058000000000007</v>
      </c>
      <c r="V138" s="681">
        <v>4.542486978977759E-2</v>
      </c>
      <c r="W138" s="680">
        <v>70.603999999999999</v>
      </c>
      <c r="X138" s="681">
        <v>-2.0178189791556906E-2</v>
      </c>
      <c r="Y138" s="680">
        <v>73.930999999999997</v>
      </c>
      <c r="Z138" s="681">
        <v>4.7121976092006093E-2</v>
      </c>
      <c r="AA138" s="680">
        <v>68.953999999999994</v>
      </c>
      <c r="AB138" s="681">
        <v>-6.7319527667690199E-2</v>
      </c>
      <c r="AC138" s="680">
        <v>63.72</v>
      </c>
      <c r="AD138" s="681">
        <v>-7.5905676247933332E-2</v>
      </c>
      <c r="AE138" s="594">
        <v>60.582000000000001</v>
      </c>
      <c r="AF138" s="595">
        <v>-4.9246704331450064E-2</v>
      </c>
      <c r="AG138" s="594">
        <v>59.9</v>
      </c>
      <c r="AH138" s="595">
        <v>-1.1257469215278501E-2</v>
      </c>
      <c r="AI138" s="594">
        <v>60.704999999999998</v>
      </c>
      <c r="AJ138" s="595">
        <v>1.3439065108514186E-2</v>
      </c>
      <c r="AK138" s="594">
        <v>61.512</v>
      </c>
      <c r="AL138" s="595">
        <v>1.3293797874969149E-2</v>
      </c>
      <c r="AM138" s="596">
        <v>104.54248697897776</v>
      </c>
      <c r="AN138" s="596">
        <v>102.43300883543458</v>
      </c>
      <c r="AO138" s="596">
        <v>107.25985462881017</v>
      </c>
      <c r="AP138" s="596">
        <v>100.03917187749356</v>
      </c>
      <c r="AQ138" s="596">
        <v>92.44563088484918</v>
      </c>
      <c r="AR138" s="594">
        <v>55.295000000000002</v>
      </c>
      <c r="AS138" s="595">
        <v>-0.10106970997528936</v>
      </c>
      <c r="AT138" s="594">
        <v>46.265999999999998</v>
      </c>
      <c r="AU138" s="595">
        <v>-0.16328781987521482</v>
      </c>
      <c r="AV138" s="596">
        <v>87.892988233928634</v>
      </c>
      <c r="AW138" s="596">
        <v>86.903535624646352</v>
      </c>
      <c r="AX138" s="596">
        <v>88.071437898066051</v>
      </c>
      <c r="AY138" s="596">
        <v>89.242241792040844</v>
      </c>
      <c r="AZ138" s="596">
        <v>80.222554296574629</v>
      </c>
      <c r="BA138" s="596">
        <v>67.123188300665916</v>
      </c>
    </row>
    <row r="139" spans="1:53" x14ac:dyDescent="0.25">
      <c r="A139" s="592" t="s">
        <v>58</v>
      </c>
      <c r="B139" s="593">
        <v>52.605783284356008</v>
      </c>
      <c r="C139" s="594">
        <v>71.293000000000006</v>
      </c>
      <c r="D139" s="595">
        <v>0.3552312226705544</v>
      </c>
      <c r="E139" s="594">
        <v>73.92</v>
      </c>
      <c r="F139" s="595">
        <v>3.6847937385156959E-2</v>
      </c>
      <c r="G139" s="594">
        <v>73.254999999999995</v>
      </c>
      <c r="H139" s="595">
        <v>-8.9962121212122052E-3</v>
      </c>
      <c r="I139" s="594">
        <v>80.375</v>
      </c>
      <c r="J139" s="595">
        <v>9.7194730735103471E-2</v>
      </c>
      <c r="K139" s="594">
        <v>77.137</v>
      </c>
      <c r="L139" s="595">
        <v>-4.0286158631415235E-2</v>
      </c>
      <c r="M139" s="594">
        <v>80.328999999999994</v>
      </c>
      <c r="N139" s="595">
        <v>4.1380919662418726E-2</v>
      </c>
      <c r="O139" s="594">
        <f>+[14]S2007!L16</f>
        <v>78.861999999999995</v>
      </c>
      <c r="P139" s="595">
        <f t="shared" si="8"/>
        <v>-1.826239589687409E-2</v>
      </c>
      <c r="Q139" s="594">
        <f>+[15]S2008!L16</f>
        <v>77.2</v>
      </c>
      <c r="R139" s="595">
        <f t="shared" si="9"/>
        <v>-2.1074788871699831E-2</v>
      </c>
      <c r="S139" s="680">
        <v>71.293000000000006</v>
      </c>
      <c r="T139" s="681">
        <v>0.3552312226705544</v>
      </c>
      <c r="U139" s="680">
        <v>73.92</v>
      </c>
      <c r="V139" s="681">
        <v>3.6847937385156959E-2</v>
      </c>
      <c r="W139" s="680">
        <v>73.254999999999995</v>
      </c>
      <c r="X139" s="681">
        <v>-8.9962121212122052E-3</v>
      </c>
      <c r="Y139" s="680">
        <v>80.375</v>
      </c>
      <c r="Z139" s="681">
        <v>9.7194730735103471E-2</v>
      </c>
      <c r="AA139" s="680">
        <v>77.137</v>
      </c>
      <c r="AB139" s="681">
        <v>-4.0286158631415235E-2</v>
      </c>
      <c r="AC139" s="680">
        <v>80.328999999999994</v>
      </c>
      <c r="AD139" s="681">
        <v>4.1380919662418726E-2</v>
      </c>
      <c r="AE139" s="594">
        <v>78.861999999999995</v>
      </c>
      <c r="AF139" s="595">
        <v>-1.826239589687409E-2</v>
      </c>
      <c r="AG139" s="594">
        <v>77.2</v>
      </c>
      <c r="AH139" s="595">
        <v>-2.1074788871699831E-2</v>
      </c>
      <c r="AI139" s="594">
        <v>77.364000000000004</v>
      </c>
      <c r="AJ139" s="595">
        <v>2.1243523316062368E-3</v>
      </c>
      <c r="AK139" s="594">
        <v>78.513999999999996</v>
      </c>
      <c r="AL139" s="595">
        <v>1.4864794995088044E-2</v>
      </c>
      <c r="AM139" s="596">
        <v>103.68479373851569</v>
      </c>
      <c r="AN139" s="596">
        <v>102.75202334029987</v>
      </c>
      <c r="AO139" s="596">
        <v>112.73897858134738</v>
      </c>
      <c r="AP139" s="596">
        <v>108.1971582062755</v>
      </c>
      <c r="AQ139" s="596">
        <v>112.6744561177114</v>
      </c>
      <c r="AR139" s="594">
        <v>75.322999999999993</v>
      </c>
      <c r="AS139" s="595">
        <v>-4.0642433196627387E-2</v>
      </c>
      <c r="AT139" s="594">
        <v>71.78</v>
      </c>
      <c r="AU139" s="595">
        <v>-4.7037425487566779E-2</v>
      </c>
      <c r="AV139" s="596">
        <v>110.61675059262478</v>
      </c>
      <c r="AW139" s="596">
        <v>108.28552592821174</v>
      </c>
      <c r="AX139" s="596">
        <v>108.51556253769654</v>
      </c>
      <c r="AY139" s="596">
        <v>110.12862412859606</v>
      </c>
      <c r="AZ139" s="596">
        <v>105.6527288794131</v>
      </c>
      <c r="BA139" s="596">
        <v>100.68309651718963</v>
      </c>
    </row>
    <row r="140" spans="1:53" x14ac:dyDescent="0.25">
      <c r="A140" s="592" t="s">
        <v>59</v>
      </c>
      <c r="B140" s="593">
        <v>587.21184431923234</v>
      </c>
      <c r="C140" s="594">
        <v>786.31299999999999</v>
      </c>
      <c r="D140" s="595">
        <v>0.33906188645017882</v>
      </c>
      <c r="E140" s="594">
        <v>783.57799999999997</v>
      </c>
      <c r="F140" s="595">
        <v>-3.4782586578118559E-3</v>
      </c>
      <c r="G140" s="594">
        <v>726.64200000000005</v>
      </c>
      <c r="H140" s="595">
        <v>-7.266156017652349E-2</v>
      </c>
      <c r="I140" s="594">
        <v>793.24800000000005</v>
      </c>
      <c r="J140" s="595">
        <v>9.1662744515180777E-2</v>
      </c>
      <c r="K140" s="594">
        <v>777.29700000000003</v>
      </c>
      <c r="L140" s="595">
        <v>-2.0108465448384391E-2</v>
      </c>
      <c r="M140" s="594">
        <v>803.73800000000006</v>
      </c>
      <c r="N140" s="595">
        <v>3.4016598545986966E-2</v>
      </c>
      <c r="O140" s="594">
        <f>+[14]S2007!L17</f>
        <v>782.85599999999999</v>
      </c>
      <c r="P140" s="595">
        <f t="shared" si="8"/>
        <v>-2.5981103294854865E-2</v>
      </c>
      <c r="Q140" s="594">
        <f>+[15]S2008!L17</f>
        <v>745.30700000000002</v>
      </c>
      <c r="R140" s="595">
        <f t="shared" si="9"/>
        <v>-4.796412111550525E-2</v>
      </c>
      <c r="S140" s="680">
        <v>786.31299999999999</v>
      </c>
      <c r="T140" s="681">
        <v>0.33906188645017882</v>
      </c>
      <c r="U140" s="680">
        <v>783.57799999999997</v>
      </c>
      <c r="V140" s="681">
        <v>-3.4782586578118559E-3</v>
      </c>
      <c r="W140" s="680">
        <v>726.64200000000005</v>
      </c>
      <c r="X140" s="681">
        <v>-7.266156017652349E-2</v>
      </c>
      <c r="Y140" s="680">
        <v>793.24800000000005</v>
      </c>
      <c r="Z140" s="681">
        <v>9.1662744515180777E-2</v>
      </c>
      <c r="AA140" s="680">
        <v>777.29700000000003</v>
      </c>
      <c r="AB140" s="681">
        <v>-2.0108465448384391E-2</v>
      </c>
      <c r="AC140" s="680">
        <v>803.73800000000006</v>
      </c>
      <c r="AD140" s="681">
        <v>3.4016598545986966E-2</v>
      </c>
      <c r="AE140" s="594">
        <v>782.85599999999999</v>
      </c>
      <c r="AF140" s="595">
        <v>-2.5981103294854865E-2</v>
      </c>
      <c r="AG140" s="594">
        <v>745.30700000000002</v>
      </c>
      <c r="AH140" s="595">
        <v>-4.796412111550525E-2</v>
      </c>
      <c r="AI140" s="594">
        <v>748.97199999999998</v>
      </c>
      <c r="AJ140" s="595">
        <v>4.9174367072896989E-3</v>
      </c>
      <c r="AK140" s="594">
        <v>743.23199999999997</v>
      </c>
      <c r="AL140" s="595">
        <v>-7.6638379004822735E-3</v>
      </c>
      <c r="AM140" s="596">
        <v>99.652174134218811</v>
      </c>
      <c r="AN140" s="596">
        <v>92.411291686643878</v>
      </c>
      <c r="AO140" s="596">
        <v>100.88196430683456</v>
      </c>
      <c r="AP140" s="596">
        <v>98.853382813205428</v>
      </c>
      <c r="AQ140" s="596">
        <v>102.21603865127501</v>
      </c>
      <c r="AR140" s="594">
        <v>671.13300000000004</v>
      </c>
      <c r="AS140" s="595">
        <v>-9.7007394730043828E-2</v>
      </c>
      <c r="AT140" s="594">
        <v>590.31799999999998</v>
      </c>
      <c r="AU140" s="595">
        <v>-0.12041577451861263</v>
      </c>
      <c r="AV140" s="596">
        <v>99.560353192685355</v>
      </c>
      <c r="AW140" s="596">
        <v>94.785028353848915</v>
      </c>
      <c r="AX140" s="596">
        <v>95.251127731577625</v>
      </c>
      <c r="AY140" s="596">
        <v>94.521138528804684</v>
      </c>
      <c r="AZ140" s="596">
        <v>85.351889133207777</v>
      </c>
      <c r="BA140" s="596">
        <v>75.074175296605802</v>
      </c>
    </row>
    <row r="141" spans="1:53" x14ac:dyDescent="0.25">
      <c r="A141" s="592" t="s">
        <v>60</v>
      </c>
      <c r="B141" s="593">
        <v>155.62255072897892</v>
      </c>
      <c r="C141" s="594">
        <v>210.38900000000001</v>
      </c>
      <c r="D141" s="595">
        <v>0.35191846563675988</v>
      </c>
      <c r="E141" s="594">
        <v>221.69399999999999</v>
      </c>
      <c r="F141" s="595">
        <v>5.3733797869660378E-2</v>
      </c>
      <c r="G141" s="594">
        <v>215.58199999999999</v>
      </c>
      <c r="H141" s="595">
        <v>-2.756953277941665E-2</v>
      </c>
      <c r="I141" s="594">
        <v>232.72300000000001</v>
      </c>
      <c r="J141" s="595">
        <v>7.9510348730413585E-2</v>
      </c>
      <c r="K141" s="594">
        <v>225.41300000000001</v>
      </c>
      <c r="L141" s="595">
        <v>-3.141073293142492E-2</v>
      </c>
      <c r="M141" s="594">
        <v>237.82499999999999</v>
      </c>
      <c r="N141" s="595">
        <v>5.5063372565024984E-2</v>
      </c>
      <c r="O141" s="594">
        <f>+[14]S2007!L18</f>
        <v>232.602</v>
      </c>
      <c r="P141" s="595">
        <f t="shared" si="8"/>
        <v>-2.1961526332387196E-2</v>
      </c>
      <c r="Q141" s="594">
        <f>+[15]S2008!L18</f>
        <v>225.25399999999999</v>
      </c>
      <c r="R141" s="595">
        <f t="shared" si="9"/>
        <v>-3.1590442042630819E-2</v>
      </c>
      <c r="S141" s="680">
        <v>210.38900000000001</v>
      </c>
      <c r="T141" s="681">
        <v>0.35191846563675988</v>
      </c>
      <c r="U141" s="680">
        <v>221.69399999999999</v>
      </c>
      <c r="V141" s="681">
        <v>5.3733797869660378E-2</v>
      </c>
      <c r="W141" s="680">
        <v>215.58199999999999</v>
      </c>
      <c r="X141" s="681">
        <v>-2.756953277941665E-2</v>
      </c>
      <c r="Y141" s="680">
        <v>232.72300000000001</v>
      </c>
      <c r="Z141" s="681">
        <v>7.9510348730413585E-2</v>
      </c>
      <c r="AA141" s="680">
        <v>225.41300000000001</v>
      </c>
      <c r="AB141" s="681">
        <v>-3.141073293142492E-2</v>
      </c>
      <c r="AC141" s="680">
        <v>237.82499999999999</v>
      </c>
      <c r="AD141" s="681">
        <v>5.5063372565024984E-2</v>
      </c>
      <c r="AE141" s="594">
        <v>232.602</v>
      </c>
      <c r="AF141" s="595">
        <v>-2.1961526332387196E-2</v>
      </c>
      <c r="AG141" s="594">
        <v>225.25399999999999</v>
      </c>
      <c r="AH141" s="595">
        <v>-3.1590442042630819E-2</v>
      </c>
      <c r="AI141" s="594">
        <v>223.483</v>
      </c>
      <c r="AJ141" s="595">
        <v>-7.862235520789804E-3</v>
      </c>
      <c r="AK141" s="594">
        <v>230.44399999999999</v>
      </c>
      <c r="AL141" s="595">
        <v>3.1147783052849588E-2</v>
      </c>
      <c r="AM141" s="596">
        <v>105.37337978696604</v>
      </c>
      <c r="AN141" s="596">
        <v>102.46828493885135</v>
      </c>
      <c r="AO141" s="596">
        <v>110.61557400814681</v>
      </c>
      <c r="AP141" s="596">
        <v>107.14105775492065</v>
      </c>
      <c r="AQ141" s="596">
        <v>113.04060573509071</v>
      </c>
      <c r="AR141" s="594">
        <v>216.184</v>
      </c>
      <c r="AS141" s="595">
        <v>-6.1880543646178642E-2</v>
      </c>
      <c r="AT141" s="594">
        <v>196.809</v>
      </c>
      <c r="AU141" s="595">
        <v>-8.9622728786589209E-2</v>
      </c>
      <c r="AV141" s="596">
        <v>110.5580614956105</v>
      </c>
      <c r="AW141" s="596">
        <v>107.06548346158782</v>
      </c>
      <c r="AX141" s="596">
        <v>106.22370941446559</v>
      </c>
      <c r="AY141" s="596">
        <v>109.53234247037629</v>
      </c>
      <c r="AZ141" s="596">
        <v>102.75442157146999</v>
      </c>
      <c r="BA141" s="596">
        <v>93.545289915347283</v>
      </c>
    </row>
    <row r="142" spans="1:53" x14ac:dyDescent="0.25">
      <c r="A142" s="592" t="s">
        <v>61</v>
      </c>
      <c r="B142" s="593">
        <v>281.67559276340592</v>
      </c>
      <c r="C142" s="594">
        <v>381.185</v>
      </c>
      <c r="D142" s="595">
        <v>0.35327664090575733</v>
      </c>
      <c r="E142" s="594">
        <v>359.339</v>
      </c>
      <c r="F142" s="595">
        <v>-5.731075462045989E-2</v>
      </c>
      <c r="G142" s="594">
        <v>353.22800000000001</v>
      </c>
      <c r="H142" s="595">
        <v>-1.7006225319266738E-2</v>
      </c>
      <c r="I142" s="594">
        <v>379.79899999999998</v>
      </c>
      <c r="J142" s="595">
        <v>7.5223368475885177E-2</v>
      </c>
      <c r="K142" s="594">
        <v>378.66500000000002</v>
      </c>
      <c r="L142" s="595">
        <v>-2.9857898520005521E-3</v>
      </c>
      <c r="M142" s="594">
        <v>385.53199999999998</v>
      </c>
      <c r="N142" s="595">
        <v>1.8134762917090201E-2</v>
      </c>
      <c r="O142" s="594">
        <f>+[14]S2007!L19</f>
        <v>348.27800000000002</v>
      </c>
      <c r="P142" s="595">
        <f t="shared" si="8"/>
        <v>-9.663011111918067E-2</v>
      </c>
      <c r="Q142" s="594">
        <f>+[15]S2008!L19</f>
        <v>335.13799999999998</v>
      </c>
      <c r="R142" s="595">
        <f t="shared" si="9"/>
        <v>-3.7728481270709151E-2</v>
      </c>
      <c r="S142" s="680">
        <v>381.185</v>
      </c>
      <c r="T142" s="681">
        <v>0.35327664090575733</v>
      </c>
      <c r="U142" s="680">
        <v>359.339</v>
      </c>
      <c r="V142" s="681">
        <v>-5.731075462045989E-2</v>
      </c>
      <c r="W142" s="680">
        <v>353.22800000000001</v>
      </c>
      <c r="X142" s="681">
        <v>-1.7006225319266738E-2</v>
      </c>
      <c r="Y142" s="680">
        <v>379.79899999999998</v>
      </c>
      <c r="Z142" s="681">
        <v>7.5223368475885177E-2</v>
      </c>
      <c r="AA142" s="680">
        <v>378.66500000000002</v>
      </c>
      <c r="AB142" s="681">
        <v>-2.9857898520005521E-3</v>
      </c>
      <c r="AC142" s="680">
        <v>385.53199999999998</v>
      </c>
      <c r="AD142" s="681">
        <v>1.8134762917090201E-2</v>
      </c>
      <c r="AE142" s="594">
        <v>348.27800000000002</v>
      </c>
      <c r="AF142" s="595">
        <v>-9.663011111918067E-2</v>
      </c>
      <c r="AG142" s="594">
        <v>335.13799999999998</v>
      </c>
      <c r="AH142" s="595">
        <v>-3.7728481270709151E-2</v>
      </c>
      <c r="AI142" s="594">
        <v>318.84500000000003</v>
      </c>
      <c r="AJ142" s="595">
        <v>-4.8615794090792301E-2</v>
      </c>
      <c r="AK142" s="594">
        <v>299.36599999999999</v>
      </c>
      <c r="AL142" s="595">
        <v>-6.1092380310182187E-2</v>
      </c>
      <c r="AM142" s="596">
        <v>94.268924537954007</v>
      </c>
      <c r="AN142" s="596">
        <v>92.665765966656608</v>
      </c>
      <c r="AO142" s="596">
        <v>99.636397025066557</v>
      </c>
      <c r="AP142" s="596">
        <v>99.338903681939215</v>
      </c>
      <c r="AQ142" s="596">
        <v>101.14039114865484</v>
      </c>
      <c r="AR142" s="594">
        <v>283.38099999999997</v>
      </c>
      <c r="AS142" s="595">
        <v>-5.3396177254598096E-2</v>
      </c>
      <c r="AT142" s="594">
        <v>246.828</v>
      </c>
      <c r="AU142" s="595">
        <v>-0.12898888775182518</v>
      </c>
      <c r="AV142" s="596">
        <v>91.367183913322933</v>
      </c>
      <c r="AW142" s="596">
        <v>87.920038826291687</v>
      </c>
      <c r="AX142" s="596">
        <v>83.64573632225823</v>
      </c>
      <c r="AY142" s="596">
        <v>78.535619187533612</v>
      </c>
      <c r="AZ142" s="596">
        <v>74.342117344596446</v>
      </c>
      <c r="BA142" s="596">
        <v>64.752810315201287</v>
      </c>
    </row>
    <row r="143" spans="1:53" x14ac:dyDescent="0.25">
      <c r="A143" s="592" t="s">
        <v>62</v>
      </c>
      <c r="B143" s="593">
        <v>540.14409534827269</v>
      </c>
      <c r="C143" s="594">
        <v>727.93899999999996</v>
      </c>
      <c r="D143" s="595">
        <v>0.34767556707371089</v>
      </c>
      <c r="E143" s="594">
        <v>780.98699999999997</v>
      </c>
      <c r="F143" s="595">
        <v>7.2874238088631055E-2</v>
      </c>
      <c r="G143" s="594">
        <v>764.19</v>
      </c>
      <c r="H143" s="595">
        <v>-2.1507400251220461E-2</v>
      </c>
      <c r="I143" s="594">
        <v>804.20100000000002</v>
      </c>
      <c r="J143" s="595">
        <v>5.2357398029285865E-2</v>
      </c>
      <c r="K143" s="594">
        <v>779.73599999999999</v>
      </c>
      <c r="L143" s="595">
        <v>-3.0421499102836268E-2</v>
      </c>
      <c r="M143" s="594">
        <v>793.62699999999995</v>
      </c>
      <c r="N143" s="595">
        <v>1.7815004052653672E-2</v>
      </c>
      <c r="O143" s="594">
        <f>+[14]S2007!L20</f>
        <v>769.904</v>
      </c>
      <c r="P143" s="595">
        <f t="shared" si="8"/>
        <v>-2.9891876158447177E-2</v>
      </c>
      <c r="Q143" s="594">
        <f>+[15]S2008!L20</f>
        <v>727.54499999999996</v>
      </c>
      <c r="R143" s="595">
        <f t="shared" si="9"/>
        <v>-5.5018547766994379E-2</v>
      </c>
      <c r="S143" s="680">
        <v>727.93899999999996</v>
      </c>
      <c r="T143" s="681">
        <v>0.34767556707371089</v>
      </c>
      <c r="U143" s="680">
        <v>780.98699999999997</v>
      </c>
      <c r="V143" s="681">
        <v>7.2874238088631055E-2</v>
      </c>
      <c r="W143" s="680">
        <v>764.19</v>
      </c>
      <c r="X143" s="681">
        <v>-2.1507400251220461E-2</v>
      </c>
      <c r="Y143" s="680">
        <v>804.20100000000002</v>
      </c>
      <c r="Z143" s="681">
        <v>5.2357398029285865E-2</v>
      </c>
      <c r="AA143" s="680">
        <v>779.73599999999999</v>
      </c>
      <c r="AB143" s="681">
        <v>-3.0421499102836268E-2</v>
      </c>
      <c r="AC143" s="680">
        <v>793.62699999999995</v>
      </c>
      <c r="AD143" s="681">
        <v>1.7815004052653672E-2</v>
      </c>
      <c r="AE143" s="594">
        <v>769.904</v>
      </c>
      <c r="AF143" s="595">
        <v>-2.9891876158447177E-2</v>
      </c>
      <c r="AG143" s="594">
        <v>727.54499999999996</v>
      </c>
      <c r="AH143" s="595">
        <v>-5.5018547766994379E-2</v>
      </c>
      <c r="AI143" s="594">
        <v>718.70699999999999</v>
      </c>
      <c r="AJ143" s="595">
        <v>-1.2147702203987336E-2</v>
      </c>
      <c r="AK143" s="594">
        <v>715.34100000000001</v>
      </c>
      <c r="AL143" s="595">
        <v>-4.6834106249138878E-3</v>
      </c>
      <c r="AM143" s="596">
        <v>107.28742380886311</v>
      </c>
      <c r="AN143" s="596">
        <v>104.97995024308356</v>
      </c>
      <c r="AO143" s="596">
        <v>110.47642728305532</v>
      </c>
      <c r="AP143" s="596">
        <v>107.1155687495793</v>
      </c>
      <c r="AQ143" s="596">
        <v>109.02383304095535</v>
      </c>
      <c r="AR143" s="594">
        <v>646.553</v>
      </c>
      <c r="AS143" s="595">
        <v>-9.6161131544256526E-2</v>
      </c>
      <c r="AT143" s="594">
        <v>568.14200000000005</v>
      </c>
      <c r="AU143" s="595">
        <v>-0.1212754406831303</v>
      </c>
      <c r="AV143" s="596">
        <v>105.76490612537589</v>
      </c>
      <c r="AW143" s="596">
        <v>99.945874585645228</v>
      </c>
      <c r="AX143" s="596">
        <v>98.731761864661735</v>
      </c>
      <c r="AY143" s="596">
        <v>98.26936048212832</v>
      </c>
      <c r="AZ143" s="596">
        <v>88.819667582036416</v>
      </c>
      <c r="BA143" s="596">
        <v>78.048023254695806</v>
      </c>
    </row>
    <row r="144" spans="1:53" x14ac:dyDescent="0.25">
      <c r="A144" s="592" t="s">
        <v>63</v>
      </c>
      <c r="B144" s="593">
        <v>502.76859554710859</v>
      </c>
      <c r="C144" s="594">
        <v>673.93600000000004</v>
      </c>
      <c r="D144" s="595">
        <v>0.34044967400286508</v>
      </c>
      <c r="E144" s="594">
        <v>680.149</v>
      </c>
      <c r="F144" s="595">
        <v>9.2189762826143211E-3</v>
      </c>
      <c r="G144" s="594">
        <v>637.88499999999999</v>
      </c>
      <c r="H144" s="595">
        <v>-6.2139325353709272E-2</v>
      </c>
      <c r="I144" s="594">
        <v>677.38099999999997</v>
      </c>
      <c r="J144" s="595">
        <v>6.1917116721666103E-2</v>
      </c>
      <c r="K144" s="594">
        <v>666.16899999999998</v>
      </c>
      <c r="L144" s="595">
        <v>-1.6551984776661862E-2</v>
      </c>
      <c r="M144" s="594">
        <v>678.95399999999995</v>
      </c>
      <c r="N144" s="595">
        <v>1.9191826698630482E-2</v>
      </c>
      <c r="O144" s="594">
        <f>+[14]S2007!L21</f>
        <v>657.24199999999996</v>
      </c>
      <c r="P144" s="595">
        <f t="shared" si="8"/>
        <v>-3.1978602379542635E-2</v>
      </c>
      <c r="Q144" s="594">
        <f>+[15]S2008!L21</f>
        <v>632.32000000000005</v>
      </c>
      <c r="R144" s="595">
        <f t="shared" si="9"/>
        <v>-3.7919061776331871E-2</v>
      </c>
      <c r="S144" s="680">
        <v>673.93600000000004</v>
      </c>
      <c r="T144" s="681">
        <v>0.34044967400286508</v>
      </c>
      <c r="U144" s="680">
        <v>680.149</v>
      </c>
      <c r="V144" s="681">
        <v>9.2189762826143211E-3</v>
      </c>
      <c r="W144" s="680">
        <v>637.88499999999999</v>
      </c>
      <c r="X144" s="681">
        <v>-6.2139325353709272E-2</v>
      </c>
      <c r="Y144" s="680">
        <v>677.38099999999997</v>
      </c>
      <c r="Z144" s="681">
        <v>6.1917116721666103E-2</v>
      </c>
      <c r="AA144" s="680">
        <v>666.16899999999998</v>
      </c>
      <c r="AB144" s="681">
        <v>-1.6551984776661862E-2</v>
      </c>
      <c r="AC144" s="680">
        <v>678.95399999999995</v>
      </c>
      <c r="AD144" s="681">
        <v>1.9191826698630482E-2</v>
      </c>
      <c r="AE144" s="594">
        <v>657.24199999999996</v>
      </c>
      <c r="AF144" s="595">
        <v>-3.1978602379542635E-2</v>
      </c>
      <c r="AG144" s="594">
        <v>632.32000000000005</v>
      </c>
      <c r="AH144" s="595">
        <v>-3.7919061776331871E-2</v>
      </c>
      <c r="AI144" s="594">
        <v>607.75300000000004</v>
      </c>
      <c r="AJ144" s="595">
        <v>-3.8852163461538469E-2</v>
      </c>
      <c r="AK144" s="594">
        <v>611.30999999999995</v>
      </c>
      <c r="AL144" s="595">
        <v>5.8527066094283412E-3</v>
      </c>
      <c r="AM144" s="596">
        <v>100.92189762826143</v>
      </c>
      <c r="AN144" s="596">
        <v>94.650678996225153</v>
      </c>
      <c r="AO144" s="596">
        <v>100.51117613541938</v>
      </c>
      <c r="AP144" s="596">
        <v>98.847516678141531</v>
      </c>
      <c r="AQ144" s="596">
        <v>100.74458108781842</v>
      </c>
      <c r="AR144" s="594">
        <v>551.63199999999995</v>
      </c>
      <c r="AS144" s="595">
        <v>-9.762313719716674E-2</v>
      </c>
      <c r="AT144" s="594">
        <v>503.21899999999999</v>
      </c>
      <c r="AU144" s="595">
        <v>-8.7763218957565836E-2</v>
      </c>
      <c r="AV144" s="596">
        <v>97.522910187317478</v>
      </c>
      <c r="AW144" s="596">
        <v>93.824932931316923</v>
      </c>
      <c r="AX144" s="596">
        <v>90.179631300301509</v>
      </c>
      <c r="AY144" s="596">
        <v>90.707426224448596</v>
      </c>
      <c r="AZ144" s="596">
        <v>81.852282709337373</v>
      </c>
      <c r="BA144" s="596">
        <v>74.668662899741221</v>
      </c>
    </row>
    <row r="145" spans="1:53" x14ac:dyDescent="0.25">
      <c r="A145" s="592" t="s">
        <v>64</v>
      </c>
      <c r="B145" s="593">
        <v>134.96565685570712</v>
      </c>
      <c r="C145" s="594">
        <v>164.88800000000001</v>
      </c>
      <c r="D145" s="595">
        <v>0.2217033861901854</v>
      </c>
      <c r="E145" s="594">
        <v>166.709</v>
      </c>
      <c r="F145" s="595">
        <v>1.1043860074717372E-2</v>
      </c>
      <c r="G145" s="594">
        <v>157.584</v>
      </c>
      <c r="H145" s="595">
        <v>-5.4736097031354035E-2</v>
      </c>
      <c r="I145" s="594">
        <v>164.69200000000001</v>
      </c>
      <c r="J145" s="595">
        <v>4.5106102142349502E-2</v>
      </c>
      <c r="K145" s="594">
        <v>166.58699999999999</v>
      </c>
      <c r="L145" s="595">
        <v>1.1506326961843815E-2</v>
      </c>
      <c r="M145" s="594">
        <v>172.00200000000001</v>
      </c>
      <c r="N145" s="595">
        <v>3.2505537646995389E-2</v>
      </c>
      <c r="O145" s="594">
        <f>+[14]S2007!L22</f>
        <v>165.351</v>
      </c>
      <c r="P145" s="595">
        <f t="shared" si="8"/>
        <v>-3.86681550214533E-2</v>
      </c>
      <c r="Q145" s="594">
        <f>+[15]S2008!L22</f>
        <v>161.845</v>
      </c>
      <c r="R145" s="595">
        <f t="shared" si="9"/>
        <v>-2.1203379477596145E-2</v>
      </c>
      <c r="S145" s="680">
        <v>164.88800000000001</v>
      </c>
      <c r="T145" s="681">
        <v>0.2217033861901854</v>
      </c>
      <c r="U145" s="680">
        <v>166.709</v>
      </c>
      <c r="V145" s="681">
        <v>1.1043860074717372E-2</v>
      </c>
      <c r="W145" s="680">
        <v>157.584</v>
      </c>
      <c r="X145" s="681">
        <v>-5.4736097031354035E-2</v>
      </c>
      <c r="Y145" s="680">
        <v>164.69200000000001</v>
      </c>
      <c r="Z145" s="681">
        <v>4.5106102142349502E-2</v>
      </c>
      <c r="AA145" s="680">
        <v>166.58699999999999</v>
      </c>
      <c r="AB145" s="681">
        <v>1.1506326961843815E-2</v>
      </c>
      <c r="AC145" s="680">
        <v>172.00200000000001</v>
      </c>
      <c r="AD145" s="681">
        <v>3.2505537646995389E-2</v>
      </c>
      <c r="AE145" s="594">
        <v>165.351</v>
      </c>
      <c r="AF145" s="595">
        <v>-3.86681550214533E-2</v>
      </c>
      <c r="AG145" s="594">
        <v>161.845</v>
      </c>
      <c r="AH145" s="595">
        <v>-2.1203379477596145E-2</v>
      </c>
      <c r="AI145" s="594">
        <v>156.517</v>
      </c>
      <c r="AJ145" s="595">
        <v>-3.2920386789829795E-2</v>
      </c>
      <c r="AK145" s="594">
        <v>156.46</v>
      </c>
      <c r="AL145" s="595">
        <v>-3.6417769315785472E-4</v>
      </c>
      <c r="AM145" s="596">
        <v>101.10438600747173</v>
      </c>
      <c r="AN145" s="596">
        <v>95.570326524671287</v>
      </c>
      <c r="AO145" s="596">
        <v>99.881131434670806</v>
      </c>
      <c r="AP145" s="596">
        <v>101.03039639027703</v>
      </c>
      <c r="AQ145" s="596">
        <v>104.31444374363204</v>
      </c>
      <c r="AR145" s="594">
        <v>146.58799999999999</v>
      </c>
      <c r="AS145" s="595">
        <v>-6.3095998977374501E-2</v>
      </c>
      <c r="AT145" s="594">
        <v>140.16800000000001</v>
      </c>
      <c r="AU145" s="595">
        <v>-4.3796217971457337E-2</v>
      </c>
      <c r="AV145" s="596">
        <v>100.28079666197661</v>
      </c>
      <c r="AW145" s="596">
        <v>98.154504876037066</v>
      </c>
      <c r="AX145" s="596">
        <v>94.923220610353695</v>
      </c>
      <c r="AY145" s="596">
        <v>94.888651690844696</v>
      </c>
      <c r="AZ145" s="596">
        <v>88.901557420794717</v>
      </c>
      <c r="BA145" s="596">
        <v>85.008005433991556</v>
      </c>
    </row>
    <row r="146" spans="1:53" x14ac:dyDescent="0.25">
      <c r="A146" s="592" t="s">
        <v>65</v>
      </c>
      <c r="B146" s="593">
        <v>220.15817871474536</v>
      </c>
      <c r="C146" s="594">
        <v>294.94299999999998</v>
      </c>
      <c r="D146" s="595">
        <v>0.33968677303672579</v>
      </c>
      <c r="E146" s="594">
        <v>310.31</v>
      </c>
      <c r="F146" s="595">
        <v>5.2101592511095432E-2</v>
      </c>
      <c r="G146" s="594">
        <v>289.53699999999998</v>
      </c>
      <c r="H146" s="595">
        <v>-6.6942734684670241E-2</v>
      </c>
      <c r="I146" s="594">
        <v>305.63</v>
      </c>
      <c r="J146" s="595">
        <v>5.5581842735125453E-2</v>
      </c>
      <c r="K146" s="594">
        <v>301.55</v>
      </c>
      <c r="L146" s="595">
        <v>-1.3349474855217041E-2</v>
      </c>
      <c r="M146" s="594">
        <v>308.53199999999998</v>
      </c>
      <c r="N146" s="595">
        <v>2.315370585309226E-2</v>
      </c>
      <c r="O146" s="594">
        <f>+[14]S2007!L23</f>
        <v>305.27699999999999</v>
      </c>
      <c r="P146" s="595">
        <f t="shared" si="8"/>
        <v>-1.0549959161448394E-2</v>
      </c>
      <c r="Q146" s="594">
        <f>+[15]S2008!L23</f>
        <v>293.39999999999998</v>
      </c>
      <c r="R146" s="595">
        <f t="shared" si="9"/>
        <v>-3.8905649623129188E-2</v>
      </c>
      <c r="S146" s="680">
        <v>294.94299999999998</v>
      </c>
      <c r="T146" s="681">
        <v>0.33968677303672579</v>
      </c>
      <c r="U146" s="680">
        <v>310.31</v>
      </c>
      <c r="V146" s="681">
        <v>5.2101592511095432E-2</v>
      </c>
      <c r="W146" s="680">
        <v>289.53699999999998</v>
      </c>
      <c r="X146" s="681">
        <v>-6.6942734684670241E-2</v>
      </c>
      <c r="Y146" s="680">
        <v>305.63</v>
      </c>
      <c r="Z146" s="681">
        <v>5.5581842735125453E-2</v>
      </c>
      <c r="AA146" s="680">
        <v>301.55</v>
      </c>
      <c r="AB146" s="681">
        <v>-1.3349474855217041E-2</v>
      </c>
      <c r="AC146" s="680">
        <v>308.53199999999998</v>
      </c>
      <c r="AD146" s="681">
        <v>2.315370585309226E-2</v>
      </c>
      <c r="AE146" s="594">
        <v>305.27699999999999</v>
      </c>
      <c r="AF146" s="595">
        <v>-1.0549959161448394E-2</v>
      </c>
      <c r="AG146" s="594">
        <v>293.39999999999998</v>
      </c>
      <c r="AH146" s="595">
        <v>-3.8905649623129188E-2</v>
      </c>
      <c r="AI146" s="594">
        <v>288.09100000000001</v>
      </c>
      <c r="AJ146" s="595">
        <v>-1.8094751192910596E-2</v>
      </c>
      <c r="AK146" s="594">
        <v>284.60399999999998</v>
      </c>
      <c r="AL146" s="595">
        <v>-1.2103814419749396E-2</v>
      </c>
      <c r="AM146" s="596">
        <v>105.21015925110954</v>
      </c>
      <c r="AN146" s="596">
        <v>98.167103474230615</v>
      </c>
      <c r="AO146" s="596">
        <v>103.62341198129809</v>
      </c>
      <c r="AP146" s="596">
        <v>102.24009384864195</v>
      </c>
      <c r="AQ146" s="596">
        <v>104.60733090800595</v>
      </c>
      <c r="AR146" s="594">
        <v>254.96700000000001</v>
      </c>
      <c r="AS146" s="595">
        <v>-0.10413416536661457</v>
      </c>
      <c r="AT146" s="594">
        <v>235.73400000000001</v>
      </c>
      <c r="AU146" s="595">
        <v>-7.5433291367118113E-2</v>
      </c>
      <c r="AV146" s="596">
        <v>103.50372783893837</v>
      </c>
      <c r="AW146" s="596">
        <v>99.476848068948911</v>
      </c>
      <c r="AX146" s="596">
        <v>97.67683925368631</v>
      </c>
      <c r="AY146" s="596">
        <v>96.494576918252008</v>
      </c>
      <c r="AZ146" s="596">
        <v>86.446194688465241</v>
      </c>
      <c r="BA146" s="596">
        <v>79.925273696951621</v>
      </c>
    </row>
    <row r="147" spans="1:53" x14ac:dyDescent="0.25">
      <c r="A147" s="592" t="s">
        <v>66</v>
      </c>
      <c r="B147" s="593">
        <v>916.84269239310629</v>
      </c>
      <c r="C147" s="594">
        <v>1244.979</v>
      </c>
      <c r="D147" s="595">
        <v>0.35789815453554569</v>
      </c>
      <c r="E147" s="594">
        <v>1246.7529999999999</v>
      </c>
      <c r="F147" s="595">
        <v>1.4249236332499482E-3</v>
      </c>
      <c r="G147" s="594">
        <v>1263.0119999999999</v>
      </c>
      <c r="H147" s="595">
        <v>1.3041075497712872E-2</v>
      </c>
      <c r="I147" s="594">
        <v>1409.9</v>
      </c>
      <c r="J147" s="595">
        <v>0.11629976595630141</v>
      </c>
      <c r="K147" s="594">
        <v>1397.63</v>
      </c>
      <c r="L147" s="595">
        <v>-8.7027448755230725E-3</v>
      </c>
      <c r="M147" s="594">
        <v>1518.1030000000001</v>
      </c>
      <c r="N147" s="595">
        <v>8.6198063865257579E-2</v>
      </c>
      <c r="O147" s="594">
        <f>+[14]S2007!L24</f>
        <v>1312.8910000000001</v>
      </c>
      <c r="P147" s="595">
        <f t="shared" si="8"/>
        <v>-0.13517659868928522</v>
      </c>
      <c r="Q147" s="594">
        <f>+[15]S2008!L24</f>
        <v>1252.3520000000001</v>
      </c>
      <c r="R147" s="595">
        <f t="shared" si="9"/>
        <v>-4.61112156302389E-2</v>
      </c>
      <c r="S147" s="680">
        <v>1244.979</v>
      </c>
      <c r="T147" s="681">
        <v>0.35789815453554569</v>
      </c>
      <c r="U147" s="680">
        <v>1246.7529999999999</v>
      </c>
      <c r="V147" s="681">
        <v>1.4249236332499482E-3</v>
      </c>
      <c r="W147" s="680">
        <v>1263.0119999999999</v>
      </c>
      <c r="X147" s="681">
        <v>1.3041075497712872E-2</v>
      </c>
      <c r="Y147" s="680">
        <v>1409.9</v>
      </c>
      <c r="Z147" s="681">
        <v>0.11629976595630141</v>
      </c>
      <c r="AA147" s="680">
        <v>1397.63</v>
      </c>
      <c r="AB147" s="681">
        <v>-8.7027448755230725E-3</v>
      </c>
      <c r="AC147" s="680">
        <v>1518.1030000000001</v>
      </c>
      <c r="AD147" s="681">
        <v>8.6198063865257579E-2</v>
      </c>
      <c r="AE147" s="594">
        <v>1312.8910000000001</v>
      </c>
      <c r="AF147" s="595">
        <v>-0.13517659868928522</v>
      </c>
      <c r="AG147" s="594">
        <v>1252.3520000000001</v>
      </c>
      <c r="AH147" s="595">
        <v>-4.61112156302389E-2</v>
      </c>
      <c r="AI147" s="594">
        <v>1171.335</v>
      </c>
      <c r="AJ147" s="595">
        <v>-6.4691875766557688E-2</v>
      </c>
      <c r="AK147" s="594">
        <v>1195.44</v>
      </c>
      <c r="AL147" s="595">
        <v>2.057908284137332E-2</v>
      </c>
      <c r="AM147" s="596">
        <v>100.14249236332499</v>
      </c>
      <c r="AN147" s="596">
        <v>101.44845816676425</v>
      </c>
      <c r="AO147" s="596">
        <v>113.24689010818656</v>
      </c>
      <c r="AP147" s="596">
        <v>112.26133131562862</v>
      </c>
      <c r="AQ147" s="596">
        <v>121.93804072197202</v>
      </c>
      <c r="AR147" s="594">
        <v>1087.759</v>
      </c>
      <c r="AS147" s="595">
        <v>-9.007645720404206E-2</v>
      </c>
      <c r="AT147" s="594">
        <v>934.00699999999995</v>
      </c>
      <c r="AU147" s="595">
        <v>-0.14134748597805219</v>
      </c>
      <c r="AV147" s="596">
        <v>105.45487112634029</v>
      </c>
      <c r="AW147" s="596">
        <v>100.59221882457456</v>
      </c>
      <c r="AX147" s="596">
        <v>94.084719501292795</v>
      </c>
      <c r="AY147" s="596">
        <v>96.020896738017271</v>
      </c>
      <c r="AZ147" s="596">
        <v>87.37167454230152</v>
      </c>
      <c r="BA147" s="596">
        <v>75.021908000054609</v>
      </c>
    </row>
    <row r="148" spans="1:53" x14ac:dyDescent="0.25">
      <c r="A148" s="592" t="s">
        <v>67</v>
      </c>
      <c r="B148" s="593">
        <v>212.67695104505054</v>
      </c>
      <c r="C148" s="594">
        <v>282.07900000000001</v>
      </c>
      <c r="D148" s="595">
        <v>0.32632614213210293</v>
      </c>
      <c r="E148" s="594">
        <v>288.21899999999999</v>
      </c>
      <c r="F148" s="595">
        <v>2.1766951811371942E-2</v>
      </c>
      <c r="G148" s="594">
        <v>278.07600000000002</v>
      </c>
      <c r="H148" s="595">
        <v>-3.5191989424708199E-2</v>
      </c>
      <c r="I148" s="594">
        <v>276.935</v>
      </c>
      <c r="J148" s="595">
        <v>-4.1031948100519978E-3</v>
      </c>
      <c r="K148" s="594">
        <v>274.87400000000002</v>
      </c>
      <c r="L148" s="595">
        <v>-7.442179572823871E-3</v>
      </c>
      <c r="M148" s="594">
        <v>290.35000000000002</v>
      </c>
      <c r="N148" s="595">
        <v>5.6302160262520273E-2</v>
      </c>
      <c r="O148" s="594">
        <f>+[14]S2007!L25</f>
        <v>267.202</v>
      </c>
      <c r="P148" s="595">
        <f t="shared" si="8"/>
        <v>-7.9724470466678229E-2</v>
      </c>
      <c r="Q148" s="594">
        <f>+[15]S2008!L25</f>
        <v>267.49700000000001</v>
      </c>
      <c r="R148" s="595">
        <f t="shared" si="9"/>
        <v>1.1040336524427807E-3</v>
      </c>
      <c r="S148" s="680">
        <v>282.07900000000001</v>
      </c>
      <c r="T148" s="681">
        <v>0.32632614213210293</v>
      </c>
      <c r="U148" s="680">
        <v>288.21899999999999</v>
      </c>
      <c r="V148" s="681">
        <v>2.1766951811371942E-2</v>
      </c>
      <c r="W148" s="680">
        <v>278.07600000000002</v>
      </c>
      <c r="X148" s="681">
        <v>-3.5191989424708199E-2</v>
      </c>
      <c r="Y148" s="680">
        <v>276.935</v>
      </c>
      <c r="Z148" s="681">
        <v>-4.1031948100519978E-3</v>
      </c>
      <c r="AA148" s="680">
        <v>274.87400000000002</v>
      </c>
      <c r="AB148" s="681">
        <v>-7.442179572823871E-3</v>
      </c>
      <c r="AC148" s="680">
        <v>290.35000000000002</v>
      </c>
      <c r="AD148" s="681">
        <v>5.6302160262520273E-2</v>
      </c>
      <c r="AE148" s="594">
        <v>267.202</v>
      </c>
      <c r="AF148" s="595">
        <v>-7.9724470466678229E-2</v>
      </c>
      <c r="AG148" s="594">
        <v>267.49700000000001</v>
      </c>
      <c r="AH148" s="595">
        <v>1.1040336524427807E-3</v>
      </c>
      <c r="AI148" s="594">
        <v>260.76600000000002</v>
      </c>
      <c r="AJ148" s="595">
        <v>-2.5162899023166593E-2</v>
      </c>
      <c r="AK148" s="594">
        <v>263.93700000000001</v>
      </c>
      <c r="AL148" s="595">
        <v>1.216032765007705E-2</v>
      </c>
      <c r="AM148" s="596">
        <v>102.17669518113719</v>
      </c>
      <c r="AN148" s="596">
        <v>98.580894004870984</v>
      </c>
      <c r="AO148" s="596">
        <v>98.176397392219911</v>
      </c>
      <c r="AP148" s="596">
        <v>97.445751013014089</v>
      </c>
      <c r="AQ148" s="596">
        <v>102.93215730345045</v>
      </c>
      <c r="AR148" s="594">
        <v>248.34299999999999</v>
      </c>
      <c r="AS148" s="595">
        <v>-5.9082280998874817E-2</v>
      </c>
      <c r="AT148" s="594">
        <v>223.47399999999999</v>
      </c>
      <c r="AU148" s="595">
        <v>-0.10013972610462143</v>
      </c>
      <c r="AV148" s="596">
        <v>94.725945568440039</v>
      </c>
      <c r="AW148" s="596">
        <v>94.830526200107059</v>
      </c>
      <c r="AX148" s="596">
        <v>92.444315245020022</v>
      </c>
      <c r="AY148" s="596">
        <v>93.568468407786469</v>
      </c>
      <c r="AZ148" s="596">
        <v>88.040229864683297</v>
      </c>
      <c r="BA148" s="596">
        <v>79.223905359845986</v>
      </c>
    </row>
    <row r="149" spans="1:53" x14ac:dyDescent="0.25">
      <c r="A149" s="592" t="s">
        <v>68</v>
      </c>
      <c r="B149" s="593">
        <v>48.726675515294872</v>
      </c>
      <c r="C149" s="594">
        <v>67.17</v>
      </c>
      <c r="D149" s="595">
        <v>0.37850570123373045</v>
      </c>
      <c r="E149" s="594">
        <v>71.510000000000005</v>
      </c>
      <c r="F149" s="595">
        <v>6.4612178055679662E-2</v>
      </c>
      <c r="G149" s="594">
        <v>70.191999999999993</v>
      </c>
      <c r="H149" s="595">
        <v>-1.8430988672913047E-2</v>
      </c>
      <c r="I149" s="594">
        <v>75.085999999999999</v>
      </c>
      <c r="J149" s="595">
        <v>6.9723045361294825E-2</v>
      </c>
      <c r="K149" s="594">
        <v>67.097999999999999</v>
      </c>
      <c r="L149" s="595">
        <v>-0.10638467890152625</v>
      </c>
      <c r="M149" s="594">
        <v>67.781999999999996</v>
      </c>
      <c r="N149" s="595">
        <v>1.0194044531878707E-2</v>
      </c>
      <c r="O149" s="594">
        <f>+[14]S2007!L26</f>
        <v>63.642000000000003</v>
      </c>
      <c r="P149" s="595">
        <f t="shared" si="8"/>
        <v>-6.1078162343985033E-2</v>
      </c>
      <c r="Q149" s="594">
        <f>+[15]S2008!L26</f>
        <v>63.826999999999998</v>
      </c>
      <c r="R149" s="595">
        <f t="shared" si="9"/>
        <v>2.9068853901510821E-3</v>
      </c>
      <c r="S149" s="680">
        <v>67.17</v>
      </c>
      <c r="T149" s="681">
        <v>0.37850570123373045</v>
      </c>
      <c r="U149" s="680">
        <v>71.510000000000005</v>
      </c>
      <c r="V149" s="681">
        <v>6.4612178055679662E-2</v>
      </c>
      <c r="W149" s="680">
        <v>70.191999999999993</v>
      </c>
      <c r="X149" s="681">
        <v>-1.8430988672913047E-2</v>
      </c>
      <c r="Y149" s="680">
        <v>75.085999999999999</v>
      </c>
      <c r="Z149" s="681">
        <v>6.9723045361294825E-2</v>
      </c>
      <c r="AA149" s="680">
        <v>67.097999999999999</v>
      </c>
      <c r="AB149" s="681">
        <v>-0.10638467890152625</v>
      </c>
      <c r="AC149" s="680">
        <v>67.781999999999996</v>
      </c>
      <c r="AD149" s="681">
        <v>1.0194044531878707E-2</v>
      </c>
      <c r="AE149" s="594">
        <v>63.642000000000003</v>
      </c>
      <c r="AF149" s="595">
        <v>-6.1078162343985033E-2</v>
      </c>
      <c r="AG149" s="594">
        <v>63.826999999999998</v>
      </c>
      <c r="AH149" s="595">
        <v>2.9068853901510821E-3</v>
      </c>
      <c r="AI149" s="594">
        <v>62.715000000000003</v>
      </c>
      <c r="AJ149" s="595">
        <v>-1.7422094098108871E-2</v>
      </c>
      <c r="AK149" s="594">
        <v>58.470999999999997</v>
      </c>
      <c r="AL149" s="595">
        <v>-6.7671211034043E-2</v>
      </c>
      <c r="AM149" s="596">
        <v>106.46121780556797</v>
      </c>
      <c r="AN149" s="596">
        <v>104.49903230608902</v>
      </c>
      <c r="AO149" s="596">
        <v>111.78502307577787</v>
      </c>
      <c r="AP149" s="596">
        <v>99.892809289861546</v>
      </c>
      <c r="AQ149" s="596">
        <v>100.91112103617685</v>
      </c>
      <c r="AR149" s="594">
        <v>55.024000000000001</v>
      </c>
      <c r="AS149" s="595">
        <v>-5.8952301140736359E-2</v>
      </c>
      <c r="AT149" s="594">
        <v>48.706000000000003</v>
      </c>
      <c r="AU149" s="595">
        <v>-0.1148226228554812</v>
      </c>
      <c r="AV149" s="596">
        <v>94.747655203215729</v>
      </c>
      <c r="AW149" s="596">
        <v>95.023075777877025</v>
      </c>
      <c r="AX149" s="596">
        <v>93.367574810183115</v>
      </c>
      <c r="AY149" s="596">
        <v>87.049277951466422</v>
      </c>
      <c r="AZ149" s="596">
        <v>81.917522703587906</v>
      </c>
      <c r="BA149" s="596">
        <v>72.51153788893852</v>
      </c>
    </row>
    <row r="150" spans="1:53" x14ac:dyDescent="0.25">
      <c r="A150" s="592" t="s">
        <v>69</v>
      </c>
      <c r="B150" s="593">
        <v>984.19951762925621</v>
      </c>
      <c r="C150" s="594">
        <v>1263.8800000000001</v>
      </c>
      <c r="D150" s="595">
        <v>0.28417051356054246</v>
      </c>
      <c r="E150" s="594">
        <v>1259.0809999999999</v>
      </c>
      <c r="F150" s="595">
        <v>-3.7970376934520723E-3</v>
      </c>
      <c r="G150" s="594">
        <v>1206.635</v>
      </c>
      <c r="H150" s="595">
        <v>-4.1654190635868477E-2</v>
      </c>
      <c r="I150" s="594">
        <v>1264.4490000000001</v>
      </c>
      <c r="J150" s="595">
        <v>4.7913412092306353E-2</v>
      </c>
      <c r="K150" s="594">
        <v>1234.4000000000001</v>
      </c>
      <c r="L150" s="595">
        <v>-2.3764501375698011E-2</v>
      </c>
      <c r="M150" s="594">
        <v>1216.981</v>
      </c>
      <c r="N150" s="595">
        <v>-1.411130913804285E-2</v>
      </c>
      <c r="O150" s="594">
        <f>+[14]S2007!L27</f>
        <v>1118.258</v>
      </c>
      <c r="P150" s="595">
        <f t="shared" si="8"/>
        <v>-8.1121233610056326E-2</v>
      </c>
      <c r="Q150" s="594">
        <f>+[15]S2008!L27</f>
        <v>1115.45</v>
      </c>
      <c r="R150" s="595">
        <f t="shared" si="9"/>
        <v>-2.5110484342611389E-3</v>
      </c>
      <c r="S150" s="680">
        <v>1263.8800000000001</v>
      </c>
      <c r="T150" s="681">
        <v>0.28417051356054246</v>
      </c>
      <c r="U150" s="680">
        <v>1259.0809999999999</v>
      </c>
      <c r="V150" s="681">
        <v>-3.7970376934520723E-3</v>
      </c>
      <c r="W150" s="680">
        <v>1206.635</v>
      </c>
      <c r="X150" s="681">
        <v>-4.1654190635868477E-2</v>
      </c>
      <c r="Y150" s="680">
        <v>1264.4490000000001</v>
      </c>
      <c r="Z150" s="681">
        <v>4.7913412092306353E-2</v>
      </c>
      <c r="AA150" s="680">
        <v>1234.4000000000001</v>
      </c>
      <c r="AB150" s="681">
        <v>-2.3764501375698011E-2</v>
      </c>
      <c r="AC150" s="680">
        <v>1216.981</v>
      </c>
      <c r="AD150" s="681">
        <v>-1.411130913804285E-2</v>
      </c>
      <c r="AE150" s="594">
        <v>1118.258</v>
      </c>
      <c r="AF150" s="595">
        <v>-8.1121233610056326E-2</v>
      </c>
      <c r="AG150" s="594">
        <v>1115.45</v>
      </c>
      <c r="AH150" s="595">
        <v>-2.5110484342611389E-3</v>
      </c>
      <c r="AI150" s="594">
        <v>1097.682</v>
      </c>
      <c r="AJ150" s="595">
        <v>-1.5928997265677553E-2</v>
      </c>
      <c r="AK150" s="594">
        <v>1068.6759999999999</v>
      </c>
      <c r="AL150" s="595">
        <v>-2.6424775117019395E-2</v>
      </c>
      <c r="AM150" s="596">
        <v>99.620296230654787</v>
      </c>
      <c r="AN150" s="596">
        <v>95.470693420261412</v>
      </c>
      <c r="AO150" s="596">
        <v>100.04502009684464</v>
      </c>
      <c r="AP150" s="596">
        <v>97.667500079121439</v>
      </c>
      <c r="AQ150" s="596">
        <v>96.289283792765133</v>
      </c>
      <c r="AR150" s="594">
        <v>950.92</v>
      </c>
      <c r="AS150" s="595">
        <v>-0.11018868207015034</v>
      </c>
      <c r="AT150" s="594">
        <v>895.25800000000004</v>
      </c>
      <c r="AU150" s="595">
        <v>-5.8534892525133476E-2</v>
      </c>
      <c r="AV150" s="596">
        <v>88.478178308067214</v>
      </c>
      <c r="AW150" s="596">
        <v>88.256005316960469</v>
      </c>
      <c r="AX150" s="596">
        <v>86.850175649586987</v>
      </c>
      <c r="AY150" s="596">
        <v>84.555179289173012</v>
      </c>
      <c r="AZ150" s="596">
        <v>75.238155521093773</v>
      </c>
      <c r="BA150" s="596">
        <v>70.834098173877265</v>
      </c>
    </row>
    <row r="151" spans="1:53" x14ac:dyDescent="0.25">
      <c r="A151" s="592" t="s">
        <v>70</v>
      </c>
      <c r="B151" s="593">
        <v>643.19542212604642</v>
      </c>
      <c r="C151" s="594">
        <v>864.46799999999996</v>
      </c>
      <c r="D151" s="595">
        <v>0.34402075988437453</v>
      </c>
      <c r="E151" s="594">
        <v>853.67499999999995</v>
      </c>
      <c r="F151" s="595">
        <v>-1.2485135366491307E-2</v>
      </c>
      <c r="G151" s="594">
        <v>806.69600000000003</v>
      </c>
      <c r="H151" s="595">
        <v>-5.5031481535713161E-2</v>
      </c>
      <c r="I151" s="594">
        <v>876.81100000000004</v>
      </c>
      <c r="J151" s="595">
        <v>8.6916260896297989E-2</v>
      </c>
      <c r="K151" s="594">
        <v>903.48299999999995</v>
      </c>
      <c r="L151" s="595">
        <v>3.0419326399873988E-2</v>
      </c>
      <c r="M151" s="594">
        <v>935.26300000000003</v>
      </c>
      <c r="N151" s="595">
        <v>3.5174983923327928E-2</v>
      </c>
      <c r="O151" s="594">
        <f>+[14]S2007!L28</f>
        <v>837.09</v>
      </c>
      <c r="P151" s="595">
        <f t="shared" si="8"/>
        <v>-0.10496833511001719</v>
      </c>
      <c r="Q151" s="594">
        <f>+[15]S2008!L28</f>
        <v>854.82100000000003</v>
      </c>
      <c r="R151" s="595">
        <f t="shared" si="9"/>
        <v>2.1181712838523926E-2</v>
      </c>
      <c r="S151" s="680">
        <v>864.46799999999996</v>
      </c>
      <c r="T151" s="681">
        <v>0.34402075988437453</v>
      </c>
      <c r="U151" s="680">
        <v>853.67499999999995</v>
      </c>
      <c r="V151" s="681">
        <v>-1.2485135366491307E-2</v>
      </c>
      <c r="W151" s="680">
        <v>806.69600000000003</v>
      </c>
      <c r="X151" s="681">
        <v>-5.5031481535713161E-2</v>
      </c>
      <c r="Y151" s="680">
        <v>876.81100000000004</v>
      </c>
      <c r="Z151" s="681">
        <v>8.6916260896297989E-2</v>
      </c>
      <c r="AA151" s="680">
        <v>903.48299999999995</v>
      </c>
      <c r="AB151" s="681">
        <v>3.0419326399873988E-2</v>
      </c>
      <c r="AC151" s="680">
        <v>935.26300000000003</v>
      </c>
      <c r="AD151" s="681">
        <v>3.5174983923327928E-2</v>
      </c>
      <c r="AE151" s="594">
        <v>837.09</v>
      </c>
      <c r="AF151" s="595">
        <v>-0.10496833511001719</v>
      </c>
      <c r="AG151" s="594">
        <v>854.82100000000003</v>
      </c>
      <c r="AH151" s="595">
        <v>2.1181712838523926E-2</v>
      </c>
      <c r="AI151" s="594">
        <v>875.69</v>
      </c>
      <c r="AJ151" s="595">
        <v>2.4413298222668873E-2</v>
      </c>
      <c r="AK151" s="594">
        <v>869.41300000000001</v>
      </c>
      <c r="AL151" s="595">
        <v>-7.1680617570145178E-3</v>
      </c>
      <c r="AM151" s="596">
        <v>98.751486463350872</v>
      </c>
      <c r="AN151" s="596">
        <v>93.317045859418755</v>
      </c>
      <c r="AO151" s="596">
        <v>101.42781456340779</v>
      </c>
      <c r="AP151" s="596">
        <v>104.51318036063799</v>
      </c>
      <c r="AQ151" s="596">
        <v>108.1894297995993</v>
      </c>
      <c r="AR151" s="594">
        <v>719.93899999999996</v>
      </c>
      <c r="AS151" s="595">
        <v>-0.17192519550547328</v>
      </c>
      <c r="AT151" s="594">
        <v>637.95500000000004</v>
      </c>
      <c r="AU151" s="595">
        <v>-0.11387631452109127</v>
      </c>
      <c r="AV151" s="596">
        <v>96.832965477033284</v>
      </c>
      <c r="AW151" s="596">
        <v>98.8840535450705</v>
      </c>
      <c r="AX151" s="596">
        <v>101.29813943373267</v>
      </c>
      <c r="AY151" s="596">
        <v>100.57202811440101</v>
      </c>
      <c r="AZ151" s="596">
        <v>83.281162518450657</v>
      </c>
      <c r="BA151" s="596">
        <v>73.797410661817452</v>
      </c>
    </row>
    <row r="152" spans="1:53" x14ac:dyDescent="0.25">
      <c r="A152" s="592" t="s">
        <v>71</v>
      </c>
      <c r="B152" s="593">
        <v>92.509789440522241</v>
      </c>
      <c r="C152" s="594">
        <v>119.404</v>
      </c>
      <c r="D152" s="595">
        <v>0.29071745511613101</v>
      </c>
      <c r="E152" s="594">
        <v>131.40299999999999</v>
      </c>
      <c r="F152" s="595">
        <v>0.10049077082844791</v>
      </c>
      <c r="G152" s="594">
        <v>127.94499999999999</v>
      </c>
      <c r="H152" s="595">
        <v>-2.6315989741482301E-2</v>
      </c>
      <c r="I152" s="594">
        <v>132.00299999999999</v>
      </c>
      <c r="J152" s="595">
        <v>3.1716753292430289E-2</v>
      </c>
      <c r="K152" s="594">
        <v>109.649</v>
      </c>
      <c r="L152" s="595">
        <v>-0.16934463610675504</v>
      </c>
      <c r="M152" s="594">
        <v>120.01900000000001</v>
      </c>
      <c r="N152" s="595">
        <v>9.457450592344667E-2</v>
      </c>
      <c r="O152" s="594">
        <f>+[14]S2007!L29</f>
        <v>111.75700000000001</v>
      </c>
      <c r="P152" s="595">
        <f t="shared" si="8"/>
        <v>-6.8839100475758003E-2</v>
      </c>
      <c r="Q152" s="594">
        <f>+[15]S2008!L29</f>
        <v>114.282</v>
      </c>
      <c r="R152" s="595">
        <f t="shared" si="9"/>
        <v>2.2593663036767193E-2</v>
      </c>
      <c r="S152" s="680">
        <v>119.404</v>
      </c>
      <c r="T152" s="681">
        <v>0.29071745511613101</v>
      </c>
      <c r="U152" s="680">
        <v>131.40299999999999</v>
      </c>
      <c r="V152" s="681">
        <v>0.10049077082844791</v>
      </c>
      <c r="W152" s="680">
        <v>127.94499999999999</v>
      </c>
      <c r="X152" s="681">
        <v>-2.6315989741482301E-2</v>
      </c>
      <c r="Y152" s="680">
        <v>132.00299999999999</v>
      </c>
      <c r="Z152" s="681">
        <v>3.1716753292430289E-2</v>
      </c>
      <c r="AA152" s="680">
        <v>109.649</v>
      </c>
      <c r="AB152" s="681">
        <v>-0.16934463610675504</v>
      </c>
      <c r="AC152" s="680">
        <v>120.01900000000001</v>
      </c>
      <c r="AD152" s="681">
        <v>9.457450592344667E-2</v>
      </c>
      <c r="AE152" s="594">
        <v>111.75700000000001</v>
      </c>
      <c r="AF152" s="595">
        <v>-6.8839100475758003E-2</v>
      </c>
      <c r="AG152" s="594">
        <v>114.282</v>
      </c>
      <c r="AH152" s="595">
        <v>2.2593663036767193E-2</v>
      </c>
      <c r="AI152" s="594">
        <v>114.79900000000001</v>
      </c>
      <c r="AJ152" s="595">
        <v>4.5238970266534553E-3</v>
      </c>
      <c r="AK152" s="594">
        <v>106.29900000000001</v>
      </c>
      <c r="AL152" s="595">
        <v>-7.4042456815825913E-2</v>
      </c>
      <c r="AM152" s="596">
        <v>110.04907708284479</v>
      </c>
      <c r="AN152" s="596">
        <v>107.15302669927306</v>
      </c>
      <c r="AO152" s="596">
        <v>110.55157281163109</v>
      </c>
      <c r="AP152" s="596">
        <v>91.830256942815993</v>
      </c>
      <c r="AQ152" s="596">
        <v>100.51505812200597</v>
      </c>
      <c r="AR152" s="594">
        <v>95.501000000000005</v>
      </c>
      <c r="AS152" s="595">
        <v>-0.10158138834796189</v>
      </c>
      <c r="AT152" s="594">
        <v>82.275999999999996</v>
      </c>
      <c r="AU152" s="595">
        <v>-0.13848022533795465</v>
      </c>
      <c r="AV152" s="596">
        <v>93.59569193661855</v>
      </c>
      <c r="AW152" s="596">
        <v>95.710361461927576</v>
      </c>
      <c r="AX152" s="596">
        <v>96.143345281565118</v>
      </c>
      <c r="AY152" s="596">
        <v>89.024655790425783</v>
      </c>
      <c r="AZ152" s="596">
        <v>79.981407658034911</v>
      </c>
      <c r="BA152" s="596">
        <v>68.905564302703425</v>
      </c>
    </row>
    <row r="153" spans="1:53" x14ac:dyDescent="0.25">
      <c r="A153" s="592" t="s">
        <v>72</v>
      </c>
      <c r="B153" s="593">
        <v>323.75030341842825</v>
      </c>
      <c r="C153" s="594">
        <v>465.48099999999999</v>
      </c>
      <c r="D153" s="595">
        <v>0.43777780309411218</v>
      </c>
      <c r="E153" s="594">
        <v>459.47199999999998</v>
      </c>
      <c r="F153" s="595">
        <v>-1.2909227229468044E-2</v>
      </c>
      <c r="G153" s="594">
        <v>430.99400000000003</v>
      </c>
      <c r="H153" s="595">
        <v>-6.1979837726781943E-2</v>
      </c>
      <c r="I153" s="594">
        <v>451.77800000000002</v>
      </c>
      <c r="J153" s="595">
        <v>4.8223409142586653E-2</v>
      </c>
      <c r="K153" s="594">
        <v>478.79300000000001</v>
      </c>
      <c r="L153" s="595">
        <v>5.9797068471682965E-2</v>
      </c>
      <c r="M153" s="594">
        <v>522.44600000000003</v>
      </c>
      <c r="N153" s="595">
        <v>9.1173012136768955E-2</v>
      </c>
      <c r="O153" s="594">
        <f>+[14]S2007!L30</f>
        <v>500.70499999999998</v>
      </c>
      <c r="P153" s="595">
        <f t="shared" si="8"/>
        <v>-4.1613870141603233E-2</v>
      </c>
      <c r="Q153" s="594">
        <f>+[15]S2008!L30</f>
        <v>488.23</v>
      </c>
      <c r="R153" s="595">
        <f t="shared" si="9"/>
        <v>-2.4914870033253045E-2</v>
      </c>
      <c r="S153" s="680">
        <v>465.48099999999999</v>
      </c>
      <c r="T153" s="681">
        <v>0.43777780309411218</v>
      </c>
      <c r="U153" s="680">
        <v>459.47199999999998</v>
      </c>
      <c r="V153" s="681">
        <v>-1.2909227229468044E-2</v>
      </c>
      <c r="W153" s="680">
        <v>430.99400000000003</v>
      </c>
      <c r="X153" s="681">
        <v>-6.1979837726781943E-2</v>
      </c>
      <c r="Y153" s="680">
        <v>451.77800000000002</v>
      </c>
      <c r="Z153" s="681">
        <v>4.8223409142586653E-2</v>
      </c>
      <c r="AA153" s="680">
        <v>478.79300000000001</v>
      </c>
      <c r="AB153" s="681">
        <v>5.9797068471682965E-2</v>
      </c>
      <c r="AC153" s="680">
        <v>522.44600000000003</v>
      </c>
      <c r="AD153" s="681">
        <v>9.1173012136768955E-2</v>
      </c>
      <c r="AE153" s="594">
        <v>500.70499999999998</v>
      </c>
      <c r="AF153" s="595">
        <v>-4.1613870141603233E-2</v>
      </c>
      <c r="AG153" s="594">
        <v>488.23</v>
      </c>
      <c r="AH153" s="595">
        <v>-2.4914870033253045E-2</v>
      </c>
      <c r="AI153" s="594">
        <v>459.28</v>
      </c>
      <c r="AJ153" s="595">
        <v>-5.929582368965456E-2</v>
      </c>
      <c r="AK153" s="594">
        <v>441.52300000000002</v>
      </c>
      <c r="AL153" s="595">
        <v>-3.8662689426928999E-2</v>
      </c>
      <c r="AM153" s="596">
        <v>98.709077277053197</v>
      </c>
      <c r="AN153" s="596">
        <v>92.591104685261058</v>
      </c>
      <c r="AO153" s="596">
        <v>97.056163409462471</v>
      </c>
      <c r="AP153" s="596">
        <v>102.85983745845695</v>
      </c>
      <c r="AQ153" s="596">
        <v>112.23787866744293</v>
      </c>
      <c r="AR153" s="594">
        <v>362.14600000000002</v>
      </c>
      <c r="AS153" s="595">
        <v>-0.1797799888114549</v>
      </c>
      <c r="AT153" s="594">
        <v>340.28300000000002</v>
      </c>
      <c r="AU153" s="595">
        <v>-6.0370679228819314E-2</v>
      </c>
      <c r="AV153" s="596">
        <v>107.56722615960695</v>
      </c>
      <c r="AW153" s="596">
        <v>104.8872027000028</v>
      </c>
      <c r="AX153" s="596">
        <v>98.667829621402376</v>
      </c>
      <c r="AY153" s="596">
        <v>94.853065968320948</v>
      </c>
      <c r="AZ153" s="596">
        <v>77.800382829804008</v>
      </c>
      <c r="BA153" s="596">
        <v>73.103520874106579</v>
      </c>
    </row>
    <row r="154" spans="1:53" x14ac:dyDescent="0.25">
      <c r="A154" s="592" t="s">
        <v>73</v>
      </c>
      <c r="B154" s="593">
        <v>862.86519958476867</v>
      </c>
      <c r="C154" s="594">
        <v>1189.5419999999999</v>
      </c>
      <c r="D154" s="595">
        <v>0.37859540583214613</v>
      </c>
      <c r="E154" s="594">
        <v>1199.623</v>
      </c>
      <c r="F154" s="595">
        <v>8.4746902589401055E-3</v>
      </c>
      <c r="G154" s="594">
        <v>1120.318</v>
      </c>
      <c r="H154" s="595">
        <v>-6.6108269014515442E-2</v>
      </c>
      <c r="I154" s="594">
        <v>1273.509</v>
      </c>
      <c r="J154" s="595">
        <v>0.13673885450381054</v>
      </c>
      <c r="K154" s="594">
        <v>1245.5650000000001</v>
      </c>
      <c r="L154" s="595">
        <v>-2.1942522589161097E-2</v>
      </c>
      <c r="M154" s="594">
        <v>1307.4739999999999</v>
      </c>
      <c r="N154" s="595">
        <v>4.9703548188974378E-2</v>
      </c>
      <c r="O154" s="594">
        <f>+[14]S2007!L31</f>
        <v>1138.704</v>
      </c>
      <c r="P154" s="595">
        <f t="shared" si="8"/>
        <v>-0.12908096069214378</v>
      </c>
      <c r="Q154" s="594">
        <f>+[15]S2008!L31</f>
        <v>1072.548</v>
      </c>
      <c r="R154" s="595">
        <f t="shared" si="9"/>
        <v>-5.8097626775702862E-2</v>
      </c>
      <c r="S154" s="680">
        <v>1189.5419999999999</v>
      </c>
      <c r="T154" s="681">
        <v>0.37859540583214613</v>
      </c>
      <c r="U154" s="680">
        <v>1199.623</v>
      </c>
      <c r="V154" s="681">
        <v>8.4746902589401055E-3</v>
      </c>
      <c r="W154" s="680">
        <v>1120.318</v>
      </c>
      <c r="X154" s="681">
        <v>-6.6108269014515442E-2</v>
      </c>
      <c r="Y154" s="680">
        <v>1273.509</v>
      </c>
      <c r="Z154" s="681">
        <v>0.13673885450381054</v>
      </c>
      <c r="AA154" s="680">
        <v>1245.5650000000001</v>
      </c>
      <c r="AB154" s="681">
        <v>-2.1942522589161097E-2</v>
      </c>
      <c r="AC154" s="680">
        <v>1307.4739999999999</v>
      </c>
      <c r="AD154" s="681">
        <v>4.9703548188974378E-2</v>
      </c>
      <c r="AE154" s="594">
        <v>1138.704</v>
      </c>
      <c r="AF154" s="595">
        <v>-0.12908096069214378</v>
      </c>
      <c r="AG154" s="594">
        <v>1072.548</v>
      </c>
      <c r="AH154" s="595">
        <v>-5.8097626775702862E-2</v>
      </c>
      <c r="AI154" s="594">
        <v>1016.619</v>
      </c>
      <c r="AJ154" s="595">
        <v>-5.2145917944931112E-2</v>
      </c>
      <c r="AK154" s="594">
        <v>1023.403</v>
      </c>
      <c r="AL154" s="595">
        <v>6.6730997551688407E-3</v>
      </c>
      <c r="AM154" s="596">
        <v>100.84746902589401</v>
      </c>
      <c r="AN154" s="596">
        <v>94.180617414097199</v>
      </c>
      <c r="AO154" s="596">
        <v>107.05876715576248</v>
      </c>
      <c r="AP154" s="596">
        <v>104.70962773907942</v>
      </c>
      <c r="AQ154" s="596">
        <v>109.91406776725833</v>
      </c>
      <c r="AR154" s="594">
        <v>954.35400000000004</v>
      </c>
      <c r="AS154" s="595">
        <v>-6.7469999599375788E-2</v>
      </c>
      <c r="AT154" s="594">
        <v>879.86199999999997</v>
      </c>
      <c r="AU154" s="595">
        <v>-7.8054893676769918E-2</v>
      </c>
      <c r="AV154" s="596">
        <v>95.72625430627923</v>
      </c>
      <c r="AW154" s="596">
        <v>90.164786110956996</v>
      </c>
      <c r="AX154" s="596">
        <v>85.463060572892772</v>
      </c>
      <c r="AY154" s="596">
        <v>86.033364101477716</v>
      </c>
      <c r="AZ154" s="596">
        <v>80.22869306001806</v>
      </c>
      <c r="BA154" s="596">
        <v>73.966450953392155</v>
      </c>
    </row>
    <row r="155" spans="1:53" x14ac:dyDescent="0.25">
      <c r="A155" s="592" t="s">
        <v>74</v>
      </c>
      <c r="B155" s="593">
        <v>242.16663998306021</v>
      </c>
      <c r="C155" s="594">
        <v>333.43599999999998</v>
      </c>
      <c r="D155" s="595">
        <v>0.3768865935593943</v>
      </c>
      <c r="E155" s="594">
        <v>337.33300000000003</v>
      </c>
      <c r="F155" s="595">
        <v>1.1687400280713686E-2</v>
      </c>
      <c r="G155" s="594">
        <v>360.23200000000003</v>
      </c>
      <c r="H155" s="595">
        <v>6.7882478144741243E-2</v>
      </c>
      <c r="I155" s="594">
        <v>382.62099999999998</v>
      </c>
      <c r="J155" s="595">
        <v>6.2151613404694619E-2</v>
      </c>
      <c r="K155" s="594">
        <v>368.26900000000001</v>
      </c>
      <c r="L155" s="595">
        <v>-3.750970281296629E-2</v>
      </c>
      <c r="M155" s="594">
        <v>373.29300000000001</v>
      </c>
      <c r="N155" s="595">
        <v>1.3642201760126432E-2</v>
      </c>
      <c r="O155" s="594">
        <f>+[14]S2007!L32</f>
        <v>340.31700000000001</v>
      </c>
      <c r="P155" s="595">
        <f t="shared" si="8"/>
        <v>-8.8338115099934902E-2</v>
      </c>
      <c r="Q155" s="594">
        <f>+[15]S2008!L32</f>
        <v>336.41500000000002</v>
      </c>
      <c r="R155" s="595">
        <f t="shared" si="9"/>
        <v>-1.1465780434124615E-2</v>
      </c>
      <c r="S155" s="680">
        <v>333.43599999999998</v>
      </c>
      <c r="T155" s="681">
        <v>0.3768865935593943</v>
      </c>
      <c r="U155" s="680">
        <v>337.33300000000003</v>
      </c>
      <c r="V155" s="681">
        <v>1.1687400280713686E-2</v>
      </c>
      <c r="W155" s="680">
        <v>360.23200000000003</v>
      </c>
      <c r="X155" s="681">
        <v>6.7882478144741243E-2</v>
      </c>
      <c r="Y155" s="680">
        <v>382.62099999999998</v>
      </c>
      <c r="Z155" s="681">
        <v>6.2151613404694619E-2</v>
      </c>
      <c r="AA155" s="680">
        <v>368.26900000000001</v>
      </c>
      <c r="AB155" s="681">
        <v>-3.750970281296629E-2</v>
      </c>
      <c r="AC155" s="680">
        <v>373.29300000000001</v>
      </c>
      <c r="AD155" s="681">
        <v>1.3642201760126432E-2</v>
      </c>
      <c r="AE155" s="594">
        <v>340.31700000000001</v>
      </c>
      <c r="AF155" s="595">
        <v>-8.8338115099934902E-2</v>
      </c>
      <c r="AG155" s="594">
        <v>336.41500000000002</v>
      </c>
      <c r="AH155" s="595">
        <v>-1.1465780434124615E-2</v>
      </c>
      <c r="AI155" s="594">
        <v>339.21600000000001</v>
      </c>
      <c r="AJ155" s="595">
        <v>8.3260258906409871E-3</v>
      </c>
      <c r="AK155" s="594">
        <v>347.43400000000003</v>
      </c>
      <c r="AL155" s="595">
        <v>2.4226451582472577E-2</v>
      </c>
      <c r="AM155" s="596">
        <v>101.16874002807137</v>
      </c>
      <c r="AN155" s="596">
        <v>108.03632481195794</v>
      </c>
      <c r="AO155" s="596">
        <v>114.75095670533476</v>
      </c>
      <c r="AP155" s="596">
        <v>110.44668242181409</v>
      </c>
      <c r="AQ155" s="596">
        <v>111.95341834714908</v>
      </c>
      <c r="AR155" s="594">
        <v>332.77100000000002</v>
      </c>
      <c r="AS155" s="595">
        <v>-4.2203699119832863E-2</v>
      </c>
      <c r="AT155" s="594">
        <v>328.95499999999998</v>
      </c>
      <c r="AU155" s="595">
        <v>-1.1467345411709646E-2</v>
      </c>
      <c r="AV155" s="596">
        <v>102.06366439136747</v>
      </c>
      <c r="AW155" s="596">
        <v>100.89342482515387</v>
      </c>
      <c r="AX155" s="596">
        <v>101.73346609244354</v>
      </c>
      <c r="AY155" s="596">
        <v>104.19810698304923</v>
      </c>
      <c r="AZ155" s="596">
        <v>99.800561427080467</v>
      </c>
      <c r="BA155" s="596">
        <v>98.656113916913597</v>
      </c>
    </row>
    <row r="156" spans="1:53" x14ac:dyDescent="0.25">
      <c r="A156" s="598"/>
      <c r="B156" s="598"/>
      <c r="C156" s="599"/>
      <c r="D156" s="600"/>
      <c r="E156" s="599"/>
      <c r="F156" s="600"/>
      <c r="G156" s="599"/>
      <c r="H156" s="600"/>
      <c r="I156" s="599"/>
      <c r="J156" s="600"/>
      <c r="K156" s="599"/>
      <c r="L156" s="600"/>
      <c r="M156" s="599"/>
      <c r="N156" s="600"/>
      <c r="O156" s="599"/>
      <c r="P156" s="600"/>
      <c r="Q156" s="599"/>
      <c r="R156" s="600"/>
      <c r="S156" s="682"/>
      <c r="T156" s="683"/>
      <c r="U156" s="682"/>
      <c r="V156" s="683"/>
      <c r="W156" s="682"/>
      <c r="X156" s="683"/>
      <c r="Y156" s="682"/>
      <c r="Z156" s="683"/>
      <c r="AA156" s="682"/>
      <c r="AB156" s="683"/>
      <c r="AC156" s="682"/>
      <c r="AD156" s="683"/>
      <c r="AE156" s="599"/>
      <c r="AF156" s="600"/>
      <c r="AG156" s="599"/>
      <c r="AH156" s="600"/>
      <c r="AI156" s="599"/>
      <c r="AJ156" s="600"/>
      <c r="AK156" s="599"/>
      <c r="AL156" s="600"/>
      <c r="AM156" s="601"/>
      <c r="AN156" s="601"/>
      <c r="AO156" s="601"/>
      <c r="AP156" s="601"/>
      <c r="AQ156" s="601"/>
      <c r="AR156" s="599"/>
      <c r="AS156" s="600"/>
      <c r="AT156" s="599"/>
      <c r="AU156" s="600"/>
      <c r="AV156" s="601"/>
      <c r="AW156" s="601"/>
      <c r="AX156" s="601"/>
      <c r="AY156" s="601"/>
      <c r="AZ156" s="596"/>
      <c r="BA156" s="596"/>
    </row>
    <row r="157" spans="1:53" x14ac:dyDescent="0.25">
      <c r="A157" s="602" t="s">
        <v>286</v>
      </c>
      <c r="B157" s="603">
        <f>SUM(B135:B155)</f>
        <v>8747.7461728477974</v>
      </c>
      <c r="C157" s="604">
        <f>SUM(C135:C155)</f>
        <v>11661.652</v>
      </c>
      <c r="D157" s="605">
        <f>(+C157-B157)/B157</f>
        <v>0.33310360972712028</v>
      </c>
      <c r="E157" s="604">
        <f>SUM(E135:E155)</f>
        <v>11829.204</v>
      </c>
      <c r="F157" s="605">
        <f>(+E157-C157)/C157</f>
        <v>1.4367775680495326E-2</v>
      </c>
      <c r="G157" s="604">
        <f>SUM(G135:G155)</f>
        <v>11190.858999999999</v>
      </c>
      <c r="H157" s="605">
        <f>(+G157-E157)/E157</f>
        <v>-5.3963478861299645E-2</v>
      </c>
      <c r="I157" s="604">
        <f>SUM(I135:I155)</f>
        <v>12097.633000000002</v>
      </c>
      <c r="J157" s="605">
        <f>(+I157-G157)/G157</f>
        <v>8.1028096234614627E-2</v>
      </c>
      <c r="K157" s="604">
        <f>SUM(K135:K155)</f>
        <v>11894.407999999999</v>
      </c>
      <c r="L157" s="605">
        <f>(+K157-I157)/I157</f>
        <v>-1.6798740712336221E-2</v>
      </c>
      <c r="M157" s="604">
        <f>SUM(M135:M155)</f>
        <v>12382.413000000002</v>
      </c>
      <c r="N157" s="605">
        <f>(+M157-K157)/K157</f>
        <v>4.1028103290218637E-2</v>
      </c>
      <c r="O157" s="604">
        <f>SUM(O135:O155)</f>
        <v>11542.488000000001</v>
      </c>
      <c r="P157" s="605">
        <f>(+O157-M157)/M157</f>
        <v>-6.7832093793027334E-2</v>
      </c>
      <c r="Q157" s="604">
        <f>SUM(Q135:Q155)</f>
        <v>11226.523000000001</v>
      </c>
      <c r="R157" s="605">
        <f>(+Q157-O157)/O157</f>
        <v>-2.7374080874071526E-2</v>
      </c>
      <c r="S157" s="684">
        <v>11661.652</v>
      </c>
      <c r="T157" s="685">
        <v>0.33310360972712028</v>
      </c>
      <c r="U157" s="684">
        <v>11829.204</v>
      </c>
      <c r="V157" s="685">
        <v>1.4367775680495326E-2</v>
      </c>
      <c r="W157" s="684">
        <v>11190.858999999999</v>
      </c>
      <c r="X157" s="685">
        <v>-5.3963478861299645E-2</v>
      </c>
      <c r="Y157" s="684">
        <v>12097.633000000002</v>
      </c>
      <c r="Z157" s="685">
        <v>8.1028096234614627E-2</v>
      </c>
      <c r="AA157" s="684">
        <v>11894.407999999999</v>
      </c>
      <c r="AB157" s="685">
        <v>-1.6798740712336221E-2</v>
      </c>
      <c r="AC157" s="684">
        <v>12382.413000000002</v>
      </c>
      <c r="AD157" s="685">
        <v>4.1028103290218637E-2</v>
      </c>
      <c r="AE157" s="604">
        <v>11542.488000000001</v>
      </c>
      <c r="AF157" s="605">
        <v>-6.7832093793027334E-2</v>
      </c>
      <c r="AG157" s="604">
        <v>11226.523000000001</v>
      </c>
      <c r="AH157" s="605">
        <v>-2.7374080874071526E-2</v>
      </c>
      <c r="AI157" s="604">
        <v>10997.470000000003</v>
      </c>
      <c r="AJ157" s="605">
        <v>-2.0402844228796221E-2</v>
      </c>
      <c r="AK157" s="604">
        <v>10912.558999999999</v>
      </c>
      <c r="AL157" s="605">
        <v>-7.7209576384389932E-3</v>
      </c>
      <c r="AM157" s="606">
        <v>101.43677756804954</v>
      </c>
      <c r="AN157" s="606">
        <v>95.962896165997734</v>
      </c>
      <c r="AO157" s="606">
        <v>103.73858695148853</v>
      </c>
      <c r="AP157" s="606">
        <v>101.99590932742633</v>
      </c>
      <c r="AQ157" s="606">
        <v>106.18060803049175</v>
      </c>
      <c r="AR157" s="604">
        <v>9861.9970000000012</v>
      </c>
      <c r="AS157" s="605">
        <v>-9.6270911341693383E-2</v>
      </c>
      <c r="AT157" s="604">
        <v>9011.1530000000002</v>
      </c>
      <c r="AU157" s="605">
        <v>-8.6275021174717539E-2</v>
      </c>
      <c r="AV157" s="606">
        <v>98.97815506756676</v>
      </c>
      <c r="AW157" s="606">
        <v>96.268719045980802</v>
      </c>
      <c r="AX157" s="606">
        <v>94.30456336717991</v>
      </c>
      <c r="AY157" s="606">
        <v>93.576441828310422</v>
      </c>
      <c r="AZ157" s="606">
        <v>84.567752493386024</v>
      </c>
      <c r="BA157" s="606">
        <v>77.271667856320875</v>
      </c>
    </row>
    <row r="158" spans="1:53" x14ac:dyDescent="0.25">
      <c r="A158" s="429"/>
      <c r="B158" s="429"/>
      <c r="C158" s="429"/>
      <c r="D158" s="429"/>
      <c r="E158" s="429"/>
      <c r="F158" s="429"/>
      <c r="G158" s="429"/>
      <c r="H158" s="575"/>
      <c r="I158" s="429"/>
      <c r="J158" s="429"/>
      <c r="K158" s="429"/>
      <c r="L158" s="429"/>
      <c r="M158" s="429"/>
      <c r="N158" s="429"/>
      <c r="O158" s="429"/>
      <c r="P158" s="429"/>
      <c r="Q158" s="429"/>
      <c r="R158" s="429"/>
      <c r="S158" s="429"/>
      <c r="T158" s="429"/>
      <c r="U158" s="429"/>
      <c r="V158" s="429"/>
      <c r="W158" s="429"/>
      <c r="X158" s="429"/>
      <c r="Y158" s="429"/>
      <c r="Z158" s="429"/>
      <c r="AA158" s="429"/>
      <c r="AB158" s="429"/>
      <c r="AC158" s="429"/>
      <c r="AD158" s="429"/>
      <c r="AI158" s="429"/>
      <c r="AJ158" s="429"/>
      <c r="AK158" s="429"/>
      <c r="AL158" s="429"/>
      <c r="AM158" s="429"/>
      <c r="AN158" s="429"/>
      <c r="AO158" s="429"/>
      <c r="AP158" s="429"/>
      <c r="AQ158" s="429"/>
      <c r="AR158" s="429"/>
      <c r="AS158" s="429"/>
      <c r="AT158" s="429"/>
      <c r="AU158" s="429"/>
      <c r="AV158" s="429"/>
      <c r="AW158" s="429"/>
      <c r="AX158" s="429"/>
      <c r="AY158" s="429"/>
      <c r="AZ158" s="429"/>
    </row>
    <row r="159" spans="1:53" ht="30.75" x14ac:dyDescent="0.45">
      <c r="A159" s="429"/>
      <c r="B159" s="429"/>
      <c r="C159" s="429"/>
      <c r="D159" s="429"/>
      <c r="E159" s="429"/>
      <c r="F159" s="429"/>
      <c r="G159" s="429"/>
      <c r="H159" s="574"/>
      <c r="I159" s="429"/>
      <c r="J159" s="429"/>
      <c r="K159" s="429"/>
      <c r="L159" s="429"/>
      <c r="M159" s="429"/>
      <c r="N159" s="429"/>
      <c r="O159" s="429"/>
      <c r="P159" s="429"/>
      <c r="Q159" s="612"/>
      <c r="R159" s="429"/>
      <c r="S159" s="429"/>
      <c r="T159" s="429"/>
      <c r="U159" s="429"/>
      <c r="V159" s="429"/>
      <c r="W159" s="429"/>
      <c r="X159" s="429"/>
      <c r="Y159" s="429"/>
      <c r="Z159" s="429"/>
      <c r="AA159" s="429"/>
      <c r="AB159" s="429"/>
      <c r="AC159" s="429"/>
      <c r="AD159" s="429"/>
      <c r="AI159" s="574"/>
      <c r="AJ159" s="429"/>
      <c r="AK159" s="574" t="s">
        <v>291</v>
      </c>
      <c r="AL159" s="429"/>
      <c r="AM159" s="429"/>
      <c r="AN159" s="429"/>
      <c r="AO159" s="429"/>
      <c r="AP159" s="429"/>
      <c r="AQ159" s="429"/>
      <c r="AR159" s="429"/>
      <c r="AS159" s="429"/>
      <c r="AT159" s="429"/>
      <c r="AU159" s="429"/>
      <c r="AV159" s="429"/>
      <c r="AW159" s="429"/>
      <c r="AX159" s="429"/>
      <c r="AY159" s="429"/>
      <c r="AZ159" s="429"/>
    </row>
    <row r="160" spans="1:53" x14ac:dyDescent="0.25">
      <c r="A160" s="429"/>
      <c r="B160" s="429"/>
      <c r="C160" s="429"/>
      <c r="D160" s="429"/>
      <c r="E160" s="429"/>
      <c r="F160" s="429"/>
      <c r="G160" s="429"/>
      <c r="H160" s="576"/>
      <c r="I160" s="429"/>
      <c r="J160" s="429"/>
      <c r="K160" s="429"/>
      <c r="L160" s="429"/>
      <c r="M160" s="429"/>
      <c r="N160" s="429"/>
      <c r="O160" s="429"/>
      <c r="P160" s="429"/>
      <c r="Q160" s="429"/>
      <c r="R160" s="429"/>
      <c r="S160" s="429"/>
      <c r="T160" s="429"/>
      <c r="U160" s="429"/>
      <c r="V160" s="429"/>
      <c r="W160" s="429"/>
      <c r="X160" s="429"/>
      <c r="Y160" s="429"/>
      <c r="Z160" s="429"/>
      <c r="AA160" s="429"/>
      <c r="AB160" s="429"/>
      <c r="AC160" s="429"/>
      <c r="AD160" s="429"/>
      <c r="AI160" s="429"/>
      <c r="AJ160" s="429"/>
      <c r="AK160" s="429"/>
      <c r="AL160" s="429"/>
      <c r="AM160" s="577"/>
      <c r="AN160" s="577"/>
      <c r="AO160" s="577"/>
      <c r="AP160" s="429"/>
      <c r="AQ160" s="429"/>
      <c r="AR160" s="429"/>
      <c r="AS160" s="429"/>
      <c r="AT160" s="429"/>
      <c r="AU160" s="429"/>
      <c r="AV160" s="429"/>
      <c r="AW160" s="429"/>
      <c r="AX160" s="429"/>
      <c r="AY160" s="429"/>
      <c r="AZ160" s="429"/>
    </row>
    <row r="161" spans="1:53" x14ac:dyDescent="0.25">
      <c r="A161" s="429"/>
      <c r="B161" s="429"/>
      <c r="C161" s="429"/>
      <c r="D161" s="429"/>
      <c r="E161" s="576"/>
      <c r="F161" s="576"/>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I161" s="429"/>
      <c r="AJ161" s="429"/>
      <c r="AK161" s="429"/>
      <c r="AL161" s="429"/>
      <c r="AM161" s="578" t="s">
        <v>283</v>
      </c>
      <c r="AN161" s="579"/>
      <c r="AO161" s="579"/>
      <c r="AP161" s="579"/>
      <c r="AQ161" s="579"/>
      <c r="AR161" s="580"/>
      <c r="AS161" s="580"/>
      <c r="AT161" s="580"/>
      <c r="AU161" s="580"/>
      <c r="AV161" s="581"/>
      <c r="AW161" s="581"/>
      <c r="AX161" s="813" t="s">
        <v>283</v>
      </c>
      <c r="AY161" s="813"/>
      <c r="AZ161" s="813"/>
      <c r="BA161" s="813"/>
    </row>
    <row r="162" spans="1:53" x14ac:dyDescent="0.25">
      <c r="A162" s="582"/>
      <c r="B162" s="583">
        <v>2000</v>
      </c>
      <c r="C162" s="808">
        <v>2001</v>
      </c>
      <c r="D162" s="809"/>
      <c r="E162" s="808">
        <v>2002</v>
      </c>
      <c r="F162" s="809"/>
      <c r="G162" s="808">
        <v>2003</v>
      </c>
      <c r="H162" s="809"/>
      <c r="I162" s="808">
        <v>2004</v>
      </c>
      <c r="J162" s="809"/>
      <c r="K162" s="808">
        <v>2005</v>
      </c>
      <c r="L162" s="809"/>
      <c r="M162" s="808">
        <v>2006</v>
      </c>
      <c r="N162" s="809"/>
      <c r="O162" s="808">
        <v>2007</v>
      </c>
      <c r="P162" s="809"/>
      <c r="Q162" s="808">
        <v>2008</v>
      </c>
      <c r="R162" s="809"/>
      <c r="S162" s="817">
        <v>2001</v>
      </c>
      <c r="T162" s="818"/>
      <c r="U162" s="817">
        <v>2002</v>
      </c>
      <c r="V162" s="818"/>
      <c r="W162" s="817">
        <v>2003</v>
      </c>
      <c r="X162" s="818"/>
      <c r="Y162" s="817">
        <v>2004</v>
      </c>
      <c r="Z162" s="818"/>
      <c r="AA162" s="817">
        <v>2005</v>
      </c>
      <c r="AB162" s="818"/>
      <c r="AC162" s="817">
        <v>2006</v>
      </c>
      <c r="AD162" s="818"/>
      <c r="AE162" s="808">
        <v>2007</v>
      </c>
      <c r="AF162" s="809"/>
      <c r="AG162" s="808">
        <v>2008</v>
      </c>
      <c r="AH162" s="809"/>
      <c r="AI162" s="808">
        <f>+AI131</f>
        <v>2009</v>
      </c>
      <c r="AJ162" s="809"/>
      <c r="AK162" s="610">
        <f>+AK131</f>
        <v>2010</v>
      </c>
      <c r="AL162" s="611"/>
      <c r="AM162" s="584" t="s">
        <v>4</v>
      </c>
      <c r="AN162" s="584" t="s">
        <v>5</v>
      </c>
      <c r="AO162" s="584" t="s">
        <v>6</v>
      </c>
      <c r="AP162" s="584" t="s">
        <v>7</v>
      </c>
      <c r="AQ162" s="584" t="s">
        <v>8</v>
      </c>
      <c r="AR162" s="808">
        <f>+AR131</f>
        <v>2011</v>
      </c>
      <c r="AS162" s="809"/>
      <c r="AT162" s="808">
        <f>+AT131</f>
        <v>2012</v>
      </c>
      <c r="AU162" s="809"/>
      <c r="AV162" s="584" t="s">
        <v>9</v>
      </c>
      <c r="AW162" s="584" t="s">
        <v>10</v>
      </c>
      <c r="AX162" s="584" t="s">
        <v>11</v>
      </c>
      <c r="AY162" s="584" t="s">
        <v>12</v>
      </c>
      <c r="AZ162" s="584" t="s">
        <v>13</v>
      </c>
      <c r="BA162" s="584" t="s">
        <v>14</v>
      </c>
    </row>
    <row r="163" spans="1:53" x14ac:dyDescent="0.25">
      <c r="A163" s="585"/>
      <c r="B163" s="582"/>
      <c r="C163" s="586"/>
      <c r="D163" s="587" t="s">
        <v>284</v>
      </c>
      <c r="E163" s="586"/>
      <c r="F163" s="587" t="s">
        <v>284</v>
      </c>
      <c r="G163" s="586"/>
      <c r="H163" s="587" t="s">
        <v>284</v>
      </c>
      <c r="I163" s="586"/>
      <c r="J163" s="587" t="s">
        <v>284</v>
      </c>
      <c r="K163" s="586"/>
      <c r="L163" s="587" t="s">
        <v>284</v>
      </c>
      <c r="M163" s="586"/>
      <c r="N163" s="587" t="s">
        <v>284</v>
      </c>
      <c r="O163" s="586"/>
      <c r="P163" s="587" t="s">
        <v>284</v>
      </c>
      <c r="Q163" s="586"/>
      <c r="R163" s="587" t="s">
        <v>284</v>
      </c>
      <c r="S163" s="689"/>
      <c r="T163" s="690" t="s">
        <v>284</v>
      </c>
      <c r="U163" s="689"/>
      <c r="V163" s="690" t="s">
        <v>284</v>
      </c>
      <c r="W163" s="689"/>
      <c r="X163" s="690" t="s">
        <v>284</v>
      </c>
      <c r="Y163" s="689"/>
      <c r="Z163" s="690" t="s">
        <v>284</v>
      </c>
      <c r="AA163" s="689"/>
      <c r="AB163" s="690" t="s">
        <v>284</v>
      </c>
      <c r="AC163" s="689"/>
      <c r="AD163" s="690" t="s">
        <v>284</v>
      </c>
      <c r="AE163" s="586"/>
      <c r="AF163" s="587" t="s">
        <v>284</v>
      </c>
      <c r="AG163" s="586"/>
      <c r="AH163" s="587" t="s">
        <v>284</v>
      </c>
      <c r="AI163" s="586"/>
      <c r="AJ163" s="587" t="s">
        <v>284</v>
      </c>
      <c r="AK163" s="586"/>
      <c r="AL163" s="587" t="s">
        <v>284</v>
      </c>
      <c r="AM163" s="588"/>
      <c r="AN163" s="588"/>
      <c r="AO163" s="588"/>
      <c r="AP163" s="588"/>
      <c r="AQ163" s="588"/>
      <c r="AR163" s="586"/>
      <c r="AS163" s="587" t="s">
        <v>284</v>
      </c>
      <c r="AT163" s="586"/>
      <c r="AU163" s="587" t="s">
        <v>284</v>
      </c>
      <c r="AV163" s="588"/>
      <c r="AW163" s="588"/>
      <c r="AX163" s="588"/>
      <c r="AY163" s="588"/>
      <c r="AZ163" s="588"/>
      <c r="BA163" s="588"/>
    </row>
    <row r="164" spans="1:53" x14ac:dyDescent="0.25">
      <c r="A164" s="585"/>
      <c r="B164" s="589"/>
      <c r="C164" s="590"/>
      <c r="D164" s="591" t="s">
        <v>17</v>
      </c>
      <c r="E164" s="590"/>
      <c r="F164" s="591" t="s">
        <v>17</v>
      </c>
      <c r="G164" s="590"/>
      <c r="H164" s="591" t="s">
        <v>17</v>
      </c>
      <c r="I164" s="590"/>
      <c r="J164" s="591" t="s">
        <v>17</v>
      </c>
      <c r="K164" s="590"/>
      <c r="L164" s="591" t="s">
        <v>17</v>
      </c>
      <c r="M164" s="590"/>
      <c r="N164" s="591" t="s">
        <v>17</v>
      </c>
      <c r="O164" s="590"/>
      <c r="P164" s="591" t="s">
        <v>17</v>
      </c>
      <c r="Q164" s="590"/>
      <c r="R164" s="591" t="s">
        <v>17</v>
      </c>
      <c r="S164" s="691"/>
      <c r="T164" s="692" t="s">
        <v>17</v>
      </c>
      <c r="U164" s="691"/>
      <c r="V164" s="692" t="s">
        <v>17</v>
      </c>
      <c r="W164" s="691"/>
      <c r="X164" s="692" t="s">
        <v>17</v>
      </c>
      <c r="Y164" s="691"/>
      <c r="Z164" s="692" t="s">
        <v>17</v>
      </c>
      <c r="AA164" s="691"/>
      <c r="AB164" s="692" t="s">
        <v>17</v>
      </c>
      <c r="AC164" s="691"/>
      <c r="AD164" s="692" t="s">
        <v>17</v>
      </c>
      <c r="AE164" s="590"/>
      <c r="AF164" s="591" t="s">
        <v>17</v>
      </c>
      <c r="AG164" s="590"/>
      <c r="AH164" s="591" t="s">
        <v>17</v>
      </c>
      <c r="AI164" s="590"/>
      <c r="AJ164" s="591" t="s">
        <v>17</v>
      </c>
      <c r="AK164" s="590"/>
      <c r="AL164" s="591" t="s">
        <v>17</v>
      </c>
      <c r="AM164" s="588"/>
      <c r="AN164" s="588"/>
      <c r="AO164" s="588"/>
      <c r="AP164" s="588"/>
      <c r="AQ164" s="588"/>
      <c r="AR164" s="590"/>
      <c r="AS164" s="591" t="s">
        <v>17</v>
      </c>
      <c r="AT164" s="590"/>
      <c r="AU164" s="591" t="s">
        <v>17</v>
      </c>
      <c r="AV164" s="588"/>
      <c r="AW164" s="588"/>
      <c r="AX164" s="588"/>
      <c r="AY164" s="588"/>
      <c r="AZ164" s="588"/>
      <c r="BA164" s="588"/>
    </row>
    <row r="165" spans="1:53" x14ac:dyDescent="0.25">
      <c r="A165" s="585"/>
      <c r="B165" s="589"/>
      <c r="C165" s="590"/>
      <c r="D165" s="591" t="s">
        <v>285</v>
      </c>
      <c r="E165" s="590"/>
      <c r="F165" s="591" t="s">
        <v>285</v>
      </c>
      <c r="G165" s="590"/>
      <c r="H165" s="591" t="s">
        <v>285</v>
      </c>
      <c r="I165" s="590"/>
      <c r="J165" s="591" t="s">
        <v>285</v>
      </c>
      <c r="K165" s="590"/>
      <c r="L165" s="591" t="s">
        <v>285</v>
      </c>
      <c r="M165" s="590"/>
      <c r="N165" s="591" t="s">
        <v>285</v>
      </c>
      <c r="O165" s="590"/>
      <c r="P165" s="591" t="s">
        <v>285</v>
      </c>
      <c r="Q165" s="590"/>
      <c r="R165" s="591" t="s">
        <v>285</v>
      </c>
      <c r="S165" s="691"/>
      <c r="T165" s="692" t="s">
        <v>285</v>
      </c>
      <c r="U165" s="691"/>
      <c r="V165" s="692" t="s">
        <v>285</v>
      </c>
      <c r="W165" s="691"/>
      <c r="X165" s="692" t="s">
        <v>285</v>
      </c>
      <c r="Y165" s="691"/>
      <c r="Z165" s="692" t="s">
        <v>285</v>
      </c>
      <c r="AA165" s="691"/>
      <c r="AB165" s="692" t="s">
        <v>285</v>
      </c>
      <c r="AC165" s="691"/>
      <c r="AD165" s="692" t="s">
        <v>285</v>
      </c>
      <c r="AE165" s="590"/>
      <c r="AF165" s="591" t="s">
        <v>285</v>
      </c>
      <c r="AG165" s="590"/>
      <c r="AH165" s="591" t="s">
        <v>285</v>
      </c>
      <c r="AI165" s="590"/>
      <c r="AJ165" s="591" t="s">
        <v>285</v>
      </c>
      <c r="AK165" s="590"/>
      <c r="AL165" s="591" t="s">
        <v>285</v>
      </c>
      <c r="AM165" s="588"/>
      <c r="AN165" s="588"/>
      <c r="AO165" s="588"/>
      <c r="AP165" s="588"/>
      <c r="AQ165" s="588"/>
      <c r="AR165" s="590"/>
      <c r="AS165" s="591" t="s">
        <v>285</v>
      </c>
      <c r="AT165" s="590"/>
      <c r="AU165" s="591" t="s">
        <v>285</v>
      </c>
      <c r="AV165" s="588"/>
      <c r="AW165" s="588"/>
      <c r="AX165" s="588"/>
      <c r="AY165" s="588"/>
      <c r="AZ165" s="588"/>
      <c r="BA165" s="588"/>
    </row>
    <row r="166" spans="1:53" x14ac:dyDescent="0.25">
      <c r="A166" s="592" t="s">
        <v>54</v>
      </c>
      <c r="B166" s="593">
        <v>84.87297742566895</v>
      </c>
      <c r="C166" s="594">
        <v>105.97199999999999</v>
      </c>
      <c r="D166" s="595">
        <v>0.24859529162635297</v>
      </c>
      <c r="E166" s="594">
        <v>140.16</v>
      </c>
      <c r="F166" s="595">
        <v>0.32261352055259884</v>
      </c>
      <c r="G166" s="594">
        <v>152.393</v>
      </c>
      <c r="H166" s="595">
        <v>8.7278824200913277E-2</v>
      </c>
      <c r="I166" s="594">
        <v>177.352</v>
      </c>
      <c r="J166" s="595">
        <v>0.16378048860511968</v>
      </c>
      <c r="K166" s="594">
        <v>182.941</v>
      </c>
      <c r="L166" s="595">
        <v>3.1513600072172847E-2</v>
      </c>
      <c r="M166" s="594">
        <v>197.11</v>
      </c>
      <c r="N166" s="595">
        <v>7.7451200113697924E-2</v>
      </c>
      <c r="O166" s="594">
        <f>+[14]S2007!M12</f>
        <v>216.86699999999999</v>
      </c>
      <c r="P166" s="595">
        <f t="shared" ref="P166:P186" si="10">(+O166-M166)/M166</f>
        <v>0.10023337222870465</v>
      </c>
      <c r="Q166" s="594">
        <f>+[15]S2008!M12</f>
        <v>248.31299999999999</v>
      </c>
      <c r="R166" s="595">
        <f t="shared" ref="R166:R186" si="11">(+Q166-O166)/O166</f>
        <v>0.14500131416951403</v>
      </c>
      <c r="S166" s="680">
        <v>105.97199999999999</v>
      </c>
      <c r="T166" s="681">
        <v>0.24859529162635297</v>
      </c>
      <c r="U166" s="680">
        <v>140.16</v>
      </c>
      <c r="V166" s="681">
        <v>0.32261352055259884</v>
      </c>
      <c r="W166" s="680">
        <v>152.393</v>
      </c>
      <c r="X166" s="681">
        <v>8.7278824200913277E-2</v>
      </c>
      <c r="Y166" s="680">
        <v>177.352</v>
      </c>
      <c r="Z166" s="681">
        <v>0.16378048860511968</v>
      </c>
      <c r="AA166" s="680">
        <v>182.941</v>
      </c>
      <c r="AB166" s="681">
        <v>3.1513600072172847E-2</v>
      </c>
      <c r="AC166" s="680">
        <v>197.11</v>
      </c>
      <c r="AD166" s="681">
        <v>7.7451200113697924E-2</v>
      </c>
      <c r="AE166" s="594">
        <v>216.86699999999999</v>
      </c>
      <c r="AF166" s="595">
        <v>0.10023337222870465</v>
      </c>
      <c r="AG166" s="594">
        <v>248.31299999999999</v>
      </c>
      <c r="AH166" s="595">
        <v>0.14500131416951403</v>
      </c>
      <c r="AI166" s="594">
        <v>260.209</v>
      </c>
      <c r="AJ166" s="595">
        <v>4.7907278314063363E-2</v>
      </c>
      <c r="AK166" s="594">
        <v>279.92399999999998</v>
      </c>
      <c r="AL166" s="595">
        <v>7.5766018854074899E-2</v>
      </c>
      <c r="AM166" s="596">
        <v>132.26135205525989</v>
      </c>
      <c r="AN166" s="596">
        <v>143.80496734986602</v>
      </c>
      <c r="AO166" s="596">
        <v>167.35741516627036</v>
      </c>
      <c r="AP166" s="596">
        <v>172.63144981693279</v>
      </c>
      <c r="AQ166" s="596">
        <v>186.00196278262183</v>
      </c>
      <c r="AR166" s="594">
        <v>275.90800000000002</v>
      </c>
      <c r="AS166" s="595">
        <v>-1.434675126105644E-2</v>
      </c>
      <c r="AT166" s="594">
        <v>277.95699999999999</v>
      </c>
      <c r="AU166" s="595">
        <v>7.4263885063136194E-3</v>
      </c>
      <c r="AV166" s="596">
        <v>204.64556675348206</v>
      </c>
      <c r="AW166" s="596">
        <v>234.31944287170197</v>
      </c>
      <c r="AX166" s="596">
        <v>245.54504963575289</v>
      </c>
      <c r="AY166" s="596">
        <v>264.14902049598004</v>
      </c>
      <c r="AZ166" s="596">
        <v>260.35934020307252</v>
      </c>
      <c r="BA166" s="596">
        <v>262.29286981466805</v>
      </c>
    </row>
    <row r="167" spans="1:53" x14ac:dyDescent="0.25">
      <c r="A167" s="592" t="s">
        <v>55</v>
      </c>
      <c r="B167" s="593">
        <v>5.8861512598966055</v>
      </c>
      <c r="C167" s="594">
        <v>5.907</v>
      </c>
      <c r="D167" s="595">
        <v>3.5419986987831453E-3</v>
      </c>
      <c r="E167" s="594">
        <v>3.8559999999999999</v>
      </c>
      <c r="F167" s="595">
        <v>-0.34721516844421874</v>
      </c>
      <c r="G167" s="594">
        <v>4.0739999999999998</v>
      </c>
      <c r="H167" s="595">
        <v>5.6535269709543562E-2</v>
      </c>
      <c r="I167" s="594">
        <v>4.9809999999999999</v>
      </c>
      <c r="J167" s="595">
        <v>0.22263132056946491</v>
      </c>
      <c r="K167" s="594">
        <v>5.45</v>
      </c>
      <c r="L167" s="595">
        <v>9.4157799638626846E-2</v>
      </c>
      <c r="M167" s="594">
        <v>5.9130000000000003</v>
      </c>
      <c r="N167" s="595">
        <v>8.4954128440366983E-2</v>
      </c>
      <c r="O167" s="594">
        <f>+[14]S2007!M13</f>
        <v>6.056</v>
      </c>
      <c r="P167" s="595">
        <f t="shared" si="10"/>
        <v>2.4184001352951089E-2</v>
      </c>
      <c r="Q167" s="594">
        <f>+[15]S2008!M13</f>
        <v>1.893</v>
      </c>
      <c r="R167" s="595">
        <f t="shared" si="11"/>
        <v>-0.68741743725231175</v>
      </c>
      <c r="S167" s="680">
        <v>5.907</v>
      </c>
      <c r="T167" s="681">
        <v>3.5419986987831453E-3</v>
      </c>
      <c r="U167" s="680">
        <v>3.8559999999999999</v>
      </c>
      <c r="V167" s="681">
        <v>-0.34721516844421874</v>
      </c>
      <c r="W167" s="680">
        <v>4.0739999999999998</v>
      </c>
      <c r="X167" s="681">
        <v>5.6535269709543562E-2</v>
      </c>
      <c r="Y167" s="680">
        <v>4.9809999999999999</v>
      </c>
      <c r="Z167" s="681">
        <v>0.22263132056946491</v>
      </c>
      <c r="AA167" s="680">
        <v>5.45</v>
      </c>
      <c r="AB167" s="681">
        <v>9.4157799638626846E-2</v>
      </c>
      <c r="AC167" s="680">
        <v>5.9130000000000003</v>
      </c>
      <c r="AD167" s="681">
        <v>8.4954128440366983E-2</v>
      </c>
      <c r="AE167" s="594">
        <v>6.056</v>
      </c>
      <c r="AF167" s="595">
        <v>2.4184001352951089E-2</v>
      </c>
      <c r="AG167" s="594">
        <v>1.893</v>
      </c>
      <c r="AH167" s="595">
        <v>-0.68741743725231175</v>
      </c>
      <c r="AI167" s="594">
        <v>2.0579999999999998</v>
      </c>
      <c r="AJ167" s="595">
        <v>8.7163232963549817E-2</v>
      </c>
      <c r="AK167" s="594">
        <v>2.1</v>
      </c>
      <c r="AL167" s="595">
        <v>2.0408163265306249E-2</v>
      </c>
      <c r="AM167" s="596">
        <v>65.27848315557813</v>
      </c>
      <c r="AN167" s="596">
        <v>68.969019807008635</v>
      </c>
      <c r="AO167" s="596">
        <v>84.323683765024541</v>
      </c>
      <c r="AP167" s="596">
        <v>92.263416285762659</v>
      </c>
      <c r="AQ167" s="596">
        <v>100.10157440325038</v>
      </c>
      <c r="AR167" s="594">
        <v>1.8640000000000001</v>
      </c>
      <c r="AS167" s="595">
        <v>-0.11238095238095237</v>
      </c>
      <c r="AT167" s="594">
        <v>2.323</v>
      </c>
      <c r="AU167" s="595">
        <v>0.24624463519313294</v>
      </c>
      <c r="AV167" s="596">
        <v>102.52243101405112</v>
      </c>
      <c r="AW167" s="596">
        <v>32.046724225495169</v>
      </c>
      <c r="AX167" s="596">
        <v>34.840020314880647</v>
      </c>
      <c r="AY167" s="596">
        <v>35.55104113763332</v>
      </c>
      <c r="AZ167" s="596">
        <v>31.555781276451668</v>
      </c>
      <c r="BA167" s="596">
        <v>39.326223125105805</v>
      </c>
    </row>
    <row r="168" spans="1:53" x14ac:dyDescent="0.25">
      <c r="A168" s="592" t="s">
        <v>56</v>
      </c>
      <c r="B168" s="593">
        <v>405.58909656194646</v>
      </c>
      <c r="C168" s="594">
        <v>381.625</v>
      </c>
      <c r="D168" s="595">
        <v>-5.908466663695526E-2</v>
      </c>
      <c r="E168" s="594">
        <v>502.209</v>
      </c>
      <c r="F168" s="595">
        <v>0.31597510645266952</v>
      </c>
      <c r="G168" s="594">
        <v>514.29100000000005</v>
      </c>
      <c r="H168" s="595">
        <v>2.4057713023860686E-2</v>
      </c>
      <c r="I168" s="594">
        <v>559.92999999999995</v>
      </c>
      <c r="J168" s="595">
        <v>8.8741587933679353E-2</v>
      </c>
      <c r="K168" s="594">
        <v>560.14</v>
      </c>
      <c r="L168" s="595">
        <v>3.7504688086017254E-4</v>
      </c>
      <c r="M168" s="594">
        <v>580.84799999999996</v>
      </c>
      <c r="N168" s="595">
        <v>3.6969329096297299E-2</v>
      </c>
      <c r="O168" s="594">
        <f>+[14]S2007!M14</f>
        <v>668.00800000000004</v>
      </c>
      <c r="P168" s="595">
        <f t="shared" si="10"/>
        <v>0.15005646916232834</v>
      </c>
      <c r="Q168" s="594">
        <f>+[15]S2008!M14</f>
        <v>733.76900000000001</v>
      </c>
      <c r="R168" s="595">
        <f t="shared" si="11"/>
        <v>9.844343181518779E-2</v>
      </c>
      <c r="S168" s="680">
        <v>381.625</v>
      </c>
      <c r="T168" s="681">
        <v>-5.908466663695526E-2</v>
      </c>
      <c r="U168" s="680">
        <v>502.209</v>
      </c>
      <c r="V168" s="681">
        <v>0.31597510645266952</v>
      </c>
      <c r="W168" s="680">
        <v>514.29100000000005</v>
      </c>
      <c r="X168" s="681">
        <v>2.4057713023860686E-2</v>
      </c>
      <c r="Y168" s="680">
        <v>559.92999999999995</v>
      </c>
      <c r="Z168" s="681">
        <v>8.8741587933679353E-2</v>
      </c>
      <c r="AA168" s="680">
        <v>560.14</v>
      </c>
      <c r="AB168" s="681">
        <v>3.7504688086017254E-4</v>
      </c>
      <c r="AC168" s="680">
        <v>580.84799999999996</v>
      </c>
      <c r="AD168" s="681">
        <v>3.6969329096297299E-2</v>
      </c>
      <c r="AE168" s="594">
        <v>668.00800000000004</v>
      </c>
      <c r="AF168" s="595">
        <v>0.15005646916232834</v>
      </c>
      <c r="AG168" s="594">
        <v>733.76900000000001</v>
      </c>
      <c r="AH168" s="595">
        <v>9.844343181518779E-2</v>
      </c>
      <c r="AI168" s="594">
        <v>759.82799999999997</v>
      </c>
      <c r="AJ168" s="595">
        <v>3.5513901513964163E-2</v>
      </c>
      <c r="AK168" s="594">
        <v>1002.2430000000001</v>
      </c>
      <c r="AL168" s="595">
        <v>0.31903930889622401</v>
      </c>
      <c r="AM168" s="596">
        <v>131.59751064526694</v>
      </c>
      <c r="AN168" s="596">
        <v>134.76344579102522</v>
      </c>
      <c r="AO168" s="596">
        <v>146.72256796593513</v>
      </c>
      <c r="AP168" s="596">
        <v>146.77759580740255</v>
      </c>
      <c r="AQ168" s="596">
        <v>152.20386505076974</v>
      </c>
      <c r="AR168" s="594">
        <v>1026.6210000000001</v>
      </c>
      <c r="AS168" s="595">
        <v>2.4323442518431201E-2</v>
      </c>
      <c r="AT168" s="594">
        <v>1003.49</v>
      </c>
      <c r="AU168" s="595">
        <v>-2.2531197004542168E-2</v>
      </c>
      <c r="AV168" s="596">
        <v>175.04303963314771</v>
      </c>
      <c r="AW168" s="596">
        <v>192.27487716999673</v>
      </c>
      <c r="AX168" s="596">
        <v>199.10330822142154</v>
      </c>
      <c r="AY168" s="596">
        <v>262.62509007533572</v>
      </c>
      <c r="AZ168" s="596">
        <v>269.01303635768102</v>
      </c>
      <c r="BA168" s="596">
        <v>262.951850638716</v>
      </c>
    </row>
    <row r="169" spans="1:53" x14ac:dyDescent="0.25">
      <c r="A169" s="592" t="s">
        <v>57</v>
      </c>
      <c r="B169" s="593">
        <v>5.1325486631513169</v>
      </c>
      <c r="C169" s="594">
        <v>4.7569999999999997</v>
      </c>
      <c r="D169" s="595">
        <v>-7.3170015093580287E-2</v>
      </c>
      <c r="E169" s="594">
        <v>5.5860000000000003</v>
      </c>
      <c r="F169" s="595">
        <v>0.17426949758251012</v>
      </c>
      <c r="G169" s="594">
        <v>4.8410000000000002</v>
      </c>
      <c r="H169" s="595">
        <v>-0.13336913712853563</v>
      </c>
      <c r="I169" s="594">
        <v>4.5830000000000002</v>
      </c>
      <c r="J169" s="595">
        <v>-5.3294773807064655E-2</v>
      </c>
      <c r="K169" s="594">
        <v>5.4320000000000004</v>
      </c>
      <c r="L169" s="595">
        <v>0.1852498363517347</v>
      </c>
      <c r="M169" s="594">
        <v>5.4130000000000003</v>
      </c>
      <c r="N169" s="595">
        <v>-3.4977908689249127E-3</v>
      </c>
      <c r="O169" s="594">
        <f>+[14]S2007!M15</f>
        <v>5.6630000000000003</v>
      </c>
      <c r="P169" s="595">
        <f t="shared" si="10"/>
        <v>4.6185109920561608E-2</v>
      </c>
      <c r="Q169" s="594">
        <f>+[15]S2008!M15</f>
        <v>5.1180000000000003</v>
      </c>
      <c r="R169" s="595">
        <f t="shared" si="11"/>
        <v>-9.6238742715874959E-2</v>
      </c>
      <c r="S169" s="680">
        <v>4.7569999999999997</v>
      </c>
      <c r="T169" s="681">
        <v>-7.3170015093580287E-2</v>
      </c>
      <c r="U169" s="680">
        <v>5.5860000000000003</v>
      </c>
      <c r="V169" s="681">
        <v>0.17426949758251012</v>
      </c>
      <c r="W169" s="680">
        <v>4.8410000000000002</v>
      </c>
      <c r="X169" s="681">
        <v>-0.13336913712853563</v>
      </c>
      <c r="Y169" s="680">
        <v>4.5830000000000002</v>
      </c>
      <c r="Z169" s="681">
        <v>-5.3294773807064655E-2</v>
      </c>
      <c r="AA169" s="680">
        <v>5.4320000000000004</v>
      </c>
      <c r="AB169" s="681">
        <v>0.1852498363517347</v>
      </c>
      <c r="AC169" s="680">
        <v>5.4130000000000003</v>
      </c>
      <c r="AD169" s="681">
        <v>-3.4977908689249127E-3</v>
      </c>
      <c r="AE169" s="594">
        <v>5.6630000000000003</v>
      </c>
      <c r="AF169" s="595">
        <v>4.6185109920561608E-2</v>
      </c>
      <c r="AG169" s="594">
        <v>5.1180000000000003</v>
      </c>
      <c r="AH169" s="595">
        <v>-9.6238742715874959E-2</v>
      </c>
      <c r="AI169" s="594">
        <v>5.4509999999999996</v>
      </c>
      <c r="AJ169" s="595">
        <v>6.5064478311840424E-2</v>
      </c>
      <c r="AK169" s="594">
        <v>5.5890000000000004</v>
      </c>
      <c r="AL169" s="595">
        <v>2.5316455696202677E-2</v>
      </c>
      <c r="AM169" s="596">
        <v>117.42694975825101</v>
      </c>
      <c r="AN169" s="596">
        <v>101.76581879335717</v>
      </c>
      <c r="AO169" s="596">
        <v>96.342232499474463</v>
      </c>
      <c r="AP169" s="596">
        <v>114.18961530376289</v>
      </c>
      <c r="AQ169" s="596">
        <v>113.79020391002734</v>
      </c>
      <c r="AR169" s="594">
        <v>6.1660000000000004</v>
      </c>
      <c r="AS169" s="595">
        <v>0.10323850420468776</v>
      </c>
      <c r="AT169" s="594">
        <v>6.056</v>
      </c>
      <c r="AU169" s="595">
        <v>-1.7839766461239102E-2</v>
      </c>
      <c r="AV169" s="596">
        <v>119.04561698549507</v>
      </c>
      <c r="AW169" s="596">
        <v>107.58881648097542</v>
      </c>
      <c r="AX169" s="596">
        <v>114.58902669749843</v>
      </c>
      <c r="AY169" s="596">
        <v>117.49001471515663</v>
      </c>
      <c r="AZ169" s="596">
        <v>129.61950809333615</v>
      </c>
      <c r="BA169" s="596">
        <v>127.30712634013034</v>
      </c>
    </row>
    <row r="170" spans="1:53" x14ac:dyDescent="0.25">
      <c r="A170" s="592" t="s">
        <v>58</v>
      </c>
      <c r="B170" s="593">
        <v>6.6488661188780487</v>
      </c>
      <c r="C170" s="594">
        <v>6.6849999999999996</v>
      </c>
      <c r="D170" s="595">
        <v>5.4345929780953801E-3</v>
      </c>
      <c r="E170" s="594">
        <v>7.5030000000000001</v>
      </c>
      <c r="F170" s="595">
        <v>0.12236350037397166</v>
      </c>
      <c r="G170" s="594">
        <v>8.3759999999999994</v>
      </c>
      <c r="H170" s="595">
        <v>0.11635345861655329</v>
      </c>
      <c r="I170" s="594">
        <v>9.1229999999999993</v>
      </c>
      <c r="J170" s="595">
        <v>8.9183381088825203E-2</v>
      </c>
      <c r="K170" s="594">
        <v>10.669</v>
      </c>
      <c r="L170" s="595">
        <v>0.16946179984654183</v>
      </c>
      <c r="M170" s="594">
        <v>11.968</v>
      </c>
      <c r="N170" s="595">
        <v>0.12175461617771108</v>
      </c>
      <c r="O170" s="594">
        <f>+[14]S2007!M16</f>
        <v>14.06</v>
      </c>
      <c r="P170" s="595">
        <f t="shared" si="10"/>
        <v>0.17479946524064174</v>
      </c>
      <c r="Q170" s="594">
        <f>+[15]S2008!M16</f>
        <v>14.526</v>
      </c>
      <c r="R170" s="595">
        <f t="shared" si="11"/>
        <v>3.3143669985775198E-2</v>
      </c>
      <c r="S170" s="680">
        <v>6.6849999999999996</v>
      </c>
      <c r="T170" s="681">
        <v>5.4345929780953801E-3</v>
      </c>
      <c r="U170" s="680">
        <v>7.5030000000000001</v>
      </c>
      <c r="V170" s="681">
        <v>0.12236350037397166</v>
      </c>
      <c r="W170" s="680">
        <v>8.3759999999999994</v>
      </c>
      <c r="X170" s="681">
        <v>0.11635345861655329</v>
      </c>
      <c r="Y170" s="680">
        <v>9.1229999999999993</v>
      </c>
      <c r="Z170" s="681">
        <v>8.9183381088825203E-2</v>
      </c>
      <c r="AA170" s="680">
        <v>10.669</v>
      </c>
      <c r="AB170" s="681">
        <v>0.16946179984654183</v>
      </c>
      <c r="AC170" s="680">
        <v>11.968</v>
      </c>
      <c r="AD170" s="681">
        <v>0.12175461617771108</v>
      </c>
      <c r="AE170" s="594">
        <v>14.06</v>
      </c>
      <c r="AF170" s="595">
        <v>0.17479946524064174</v>
      </c>
      <c r="AG170" s="594">
        <v>14.526</v>
      </c>
      <c r="AH170" s="595">
        <v>3.3143669985775198E-2</v>
      </c>
      <c r="AI170" s="594">
        <v>18.603000000000002</v>
      </c>
      <c r="AJ170" s="595">
        <v>0.28066914498141277</v>
      </c>
      <c r="AK170" s="594">
        <v>25.071999999999999</v>
      </c>
      <c r="AL170" s="595">
        <v>0.34773961189055513</v>
      </c>
      <c r="AM170" s="596">
        <v>112.23635003739716</v>
      </c>
      <c r="AN170" s="596">
        <v>125.29543754674644</v>
      </c>
      <c r="AO170" s="596">
        <v>136.46970830216904</v>
      </c>
      <c r="AP170" s="596">
        <v>159.59611069558716</v>
      </c>
      <c r="AQ170" s="596">
        <v>179.02767389678385</v>
      </c>
      <c r="AR170" s="594">
        <v>25.963999999999999</v>
      </c>
      <c r="AS170" s="595">
        <v>3.5577536694320337E-2</v>
      </c>
      <c r="AT170" s="594">
        <v>26.986000000000001</v>
      </c>
      <c r="AU170" s="595">
        <v>3.9362193806809505E-2</v>
      </c>
      <c r="AV170" s="596">
        <v>210.32161555721768</v>
      </c>
      <c r="AW170" s="596">
        <v>217.29244577412118</v>
      </c>
      <c r="AX170" s="596">
        <v>278.27973074046378</v>
      </c>
      <c r="AY170" s="596">
        <v>375.04861630516081</v>
      </c>
      <c r="AZ170" s="596">
        <v>388.39192221391176</v>
      </c>
      <c r="BA170" s="596">
        <v>403.67988032909506</v>
      </c>
    </row>
    <row r="171" spans="1:53" x14ac:dyDescent="0.25">
      <c r="A171" s="592" t="s">
        <v>59</v>
      </c>
      <c r="B171" s="593">
        <v>140.01533071317533</v>
      </c>
      <c r="C171" s="594">
        <v>187.62</v>
      </c>
      <c r="D171" s="595">
        <v>0.339996120741549</v>
      </c>
      <c r="E171" s="594">
        <v>194.98699999999999</v>
      </c>
      <c r="F171" s="595">
        <v>3.9265536723163789E-2</v>
      </c>
      <c r="G171" s="594">
        <v>218.04300000000001</v>
      </c>
      <c r="H171" s="595">
        <v>0.11824378035458781</v>
      </c>
      <c r="I171" s="594">
        <v>230.52799999999999</v>
      </c>
      <c r="J171" s="595">
        <v>5.7259347926785012E-2</v>
      </c>
      <c r="K171" s="594">
        <v>266.40600000000001</v>
      </c>
      <c r="L171" s="595">
        <v>0.15563402276513055</v>
      </c>
      <c r="M171" s="594">
        <v>304.52100000000002</v>
      </c>
      <c r="N171" s="595">
        <v>0.14307110200220718</v>
      </c>
      <c r="O171" s="594">
        <f>+[14]S2007!M17</f>
        <v>304.98399999999998</v>
      </c>
      <c r="P171" s="595">
        <f t="shared" si="10"/>
        <v>1.5204205949670643E-3</v>
      </c>
      <c r="Q171" s="594">
        <f>+[15]S2008!M17</f>
        <v>334.41899999999998</v>
      </c>
      <c r="R171" s="595">
        <f t="shared" si="11"/>
        <v>9.6513259711984906E-2</v>
      </c>
      <c r="S171" s="680">
        <v>187.62</v>
      </c>
      <c r="T171" s="681">
        <v>0.339996120741549</v>
      </c>
      <c r="U171" s="680">
        <v>194.98699999999999</v>
      </c>
      <c r="V171" s="681">
        <v>3.9265536723163789E-2</v>
      </c>
      <c r="W171" s="680">
        <v>218.04300000000001</v>
      </c>
      <c r="X171" s="681">
        <v>0.11824378035458781</v>
      </c>
      <c r="Y171" s="680">
        <v>230.52799999999999</v>
      </c>
      <c r="Z171" s="681">
        <v>5.7259347926785012E-2</v>
      </c>
      <c r="AA171" s="680">
        <v>266.40600000000001</v>
      </c>
      <c r="AB171" s="681">
        <v>0.15563402276513055</v>
      </c>
      <c r="AC171" s="680">
        <v>304.52100000000002</v>
      </c>
      <c r="AD171" s="681">
        <v>0.14307110200220718</v>
      </c>
      <c r="AE171" s="594">
        <v>304.98399999999998</v>
      </c>
      <c r="AF171" s="595">
        <v>1.5204205949670643E-3</v>
      </c>
      <c r="AG171" s="594">
        <v>334.41899999999998</v>
      </c>
      <c r="AH171" s="595">
        <v>9.6513259711984906E-2</v>
      </c>
      <c r="AI171" s="594">
        <v>341.94499999999999</v>
      </c>
      <c r="AJ171" s="595">
        <v>2.250470218498354E-2</v>
      </c>
      <c r="AK171" s="594">
        <v>364.839</v>
      </c>
      <c r="AL171" s="595">
        <v>6.695228764859848E-2</v>
      </c>
      <c r="AM171" s="596">
        <v>103.92655367231637</v>
      </c>
      <c r="AN171" s="596">
        <v>116.21522225775504</v>
      </c>
      <c r="AO171" s="596">
        <v>122.86963010340048</v>
      </c>
      <c r="AP171" s="596">
        <v>141.99232491205629</v>
      </c>
      <c r="AQ171" s="596">
        <v>162.30732331307962</v>
      </c>
      <c r="AR171" s="594">
        <v>353.47500000000002</v>
      </c>
      <c r="AS171" s="595">
        <v>-3.1147985823883895E-2</v>
      </c>
      <c r="AT171" s="594">
        <v>364.11099999999999</v>
      </c>
      <c r="AU171" s="595">
        <v>3.0089822476837023E-2</v>
      </c>
      <c r="AV171" s="596">
        <v>162.55409871015883</v>
      </c>
      <c r="AW171" s="596">
        <v>178.24272465621999</v>
      </c>
      <c r="AX171" s="596">
        <v>182.25402409124825</v>
      </c>
      <c r="AY171" s="596">
        <v>194.45634793732012</v>
      </c>
      <c r="AZ171" s="596">
        <v>188.39942436840425</v>
      </c>
      <c r="BA171" s="596">
        <v>194.06832960238779</v>
      </c>
    </row>
    <row r="172" spans="1:53" x14ac:dyDescent="0.25">
      <c r="A172" s="592" t="s">
        <v>60</v>
      </c>
      <c r="B172" s="593">
        <v>80.779489172481107</v>
      </c>
      <c r="C172" s="594">
        <v>28.026</v>
      </c>
      <c r="D172" s="595">
        <v>-0.65305549357760084</v>
      </c>
      <c r="E172" s="594">
        <v>35.183</v>
      </c>
      <c r="F172" s="595">
        <v>0.2553700135588382</v>
      </c>
      <c r="G172" s="594">
        <v>36.889000000000003</v>
      </c>
      <c r="H172" s="595">
        <v>4.8489327231901858E-2</v>
      </c>
      <c r="I172" s="594">
        <v>48.667000000000002</v>
      </c>
      <c r="J172" s="595">
        <v>0.31928217083683474</v>
      </c>
      <c r="K172" s="594">
        <v>44.097000000000001</v>
      </c>
      <c r="L172" s="595">
        <v>-9.3903466414613598E-2</v>
      </c>
      <c r="M172" s="594">
        <v>27.244</v>
      </c>
      <c r="N172" s="595">
        <v>-0.3821801936639681</v>
      </c>
      <c r="O172" s="594">
        <f>+[14]S2007!M18</f>
        <v>46.220999999999997</v>
      </c>
      <c r="P172" s="595">
        <f t="shared" si="10"/>
        <v>0.69655704008221986</v>
      </c>
      <c r="Q172" s="594">
        <f>+[15]S2008!M18</f>
        <v>41.658000000000001</v>
      </c>
      <c r="R172" s="595">
        <f t="shared" si="11"/>
        <v>-9.8721360420587947E-2</v>
      </c>
      <c r="S172" s="680">
        <v>28.026</v>
      </c>
      <c r="T172" s="681">
        <v>-0.65305549357760084</v>
      </c>
      <c r="U172" s="680">
        <v>35.183</v>
      </c>
      <c r="V172" s="681">
        <v>0.2553700135588382</v>
      </c>
      <c r="W172" s="680">
        <v>36.889000000000003</v>
      </c>
      <c r="X172" s="681">
        <v>4.8489327231901858E-2</v>
      </c>
      <c r="Y172" s="680">
        <v>48.667000000000002</v>
      </c>
      <c r="Z172" s="681">
        <v>0.31928217083683474</v>
      </c>
      <c r="AA172" s="680">
        <v>44.097000000000001</v>
      </c>
      <c r="AB172" s="681">
        <v>-9.3903466414613598E-2</v>
      </c>
      <c r="AC172" s="680">
        <v>27.244</v>
      </c>
      <c r="AD172" s="681">
        <v>-0.3821801936639681</v>
      </c>
      <c r="AE172" s="594">
        <v>46.220999999999997</v>
      </c>
      <c r="AF172" s="595">
        <v>0.69655704008221986</v>
      </c>
      <c r="AG172" s="594">
        <v>41.658000000000001</v>
      </c>
      <c r="AH172" s="595">
        <v>-9.8721360420587947E-2</v>
      </c>
      <c r="AI172" s="594">
        <v>47.866999999999997</v>
      </c>
      <c r="AJ172" s="595">
        <v>0.1490470017763694</v>
      </c>
      <c r="AK172" s="594">
        <v>52.417999999999999</v>
      </c>
      <c r="AL172" s="595">
        <v>9.5075939582593486E-2</v>
      </c>
      <c r="AM172" s="596">
        <v>125.53700135588382</v>
      </c>
      <c r="AN172" s="596">
        <v>131.62420609434099</v>
      </c>
      <c r="AO172" s="596">
        <v>173.6494683508171</v>
      </c>
      <c r="AP172" s="596">
        <v>157.34318133162066</v>
      </c>
      <c r="AQ172" s="596">
        <v>97.209733818597016</v>
      </c>
      <c r="AR172" s="594">
        <v>53.622999999999998</v>
      </c>
      <c r="AS172" s="595">
        <v>2.2988286466480948E-2</v>
      </c>
      <c r="AT172" s="594">
        <v>52.341000000000001</v>
      </c>
      <c r="AU172" s="595">
        <v>-2.3907651567424363E-2</v>
      </c>
      <c r="AV172" s="596">
        <v>164.92185827445942</v>
      </c>
      <c r="AW172" s="596">
        <v>148.64054806251337</v>
      </c>
      <c r="AX172" s="596">
        <v>170.79497609362733</v>
      </c>
      <c r="AY172" s="596">
        <v>187.03346892171555</v>
      </c>
      <c r="AZ172" s="596">
        <v>191.3330478841076</v>
      </c>
      <c r="BA172" s="596">
        <v>186.75872404196105</v>
      </c>
    </row>
    <row r="173" spans="1:53" x14ac:dyDescent="0.25">
      <c r="A173" s="592" t="s">
        <v>61</v>
      </c>
      <c r="B173" s="593">
        <v>40.110108610885881</v>
      </c>
      <c r="C173" s="594">
        <v>37.387</v>
      </c>
      <c r="D173" s="595">
        <v>-6.7890831144417019E-2</v>
      </c>
      <c r="E173" s="594">
        <v>37.68</v>
      </c>
      <c r="F173" s="595">
        <v>7.8369486719982676E-3</v>
      </c>
      <c r="G173" s="594">
        <v>44.783000000000001</v>
      </c>
      <c r="H173" s="595">
        <v>0.18850849256900218</v>
      </c>
      <c r="I173" s="594">
        <v>48.863999999999997</v>
      </c>
      <c r="J173" s="595">
        <v>9.1128329946631448E-2</v>
      </c>
      <c r="K173" s="594">
        <v>55.634999999999998</v>
      </c>
      <c r="L173" s="595">
        <v>0.13856827111984285</v>
      </c>
      <c r="M173" s="594">
        <v>57.973999999999997</v>
      </c>
      <c r="N173" s="595">
        <v>4.2041880111440617E-2</v>
      </c>
      <c r="O173" s="594">
        <f>+[14]S2007!M19</f>
        <v>58.131</v>
      </c>
      <c r="P173" s="595">
        <f t="shared" si="10"/>
        <v>2.7081105323076482E-3</v>
      </c>
      <c r="Q173" s="594">
        <f>+[15]S2008!M19</f>
        <v>55.048000000000002</v>
      </c>
      <c r="R173" s="595">
        <f t="shared" si="11"/>
        <v>-5.3035385594605258E-2</v>
      </c>
      <c r="S173" s="680">
        <v>37.387</v>
      </c>
      <c r="T173" s="681">
        <v>-6.7890831144417019E-2</v>
      </c>
      <c r="U173" s="680">
        <v>37.68</v>
      </c>
      <c r="V173" s="681">
        <v>7.8369486719982676E-3</v>
      </c>
      <c r="W173" s="680">
        <v>44.783000000000001</v>
      </c>
      <c r="X173" s="681">
        <v>0.18850849256900218</v>
      </c>
      <c r="Y173" s="680">
        <v>48.863999999999997</v>
      </c>
      <c r="Z173" s="681">
        <v>9.1128329946631448E-2</v>
      </c>
      <c r="AA173" s="680">
        <v>55.634999999999998</v>
      </c>
      <c r="AB173" s="681">
        <v>0.13856827111984285</v>
      </c>
      <c r="AC173" s="680">
        <v>57.973999999999997</v>
      </c>
      <c r="AD173" s="681">
        <v>4.2041880111440617E-2</v>
      </c>
      <c r="AE173" s="594">
        <v>58.131</v>
      </c>
      <c r="AF173" s="595">
        <v>2.7081105323076482E-3</v>
      </c>
      <c r="AG173" s="594">
        <v>55.048000000000002</v>
      </c>
      <c r="AH173" s="595">
        <v>-5.3035385594605258E-2</v>
      </c>
      <c r="AI173" s="594">
        <v>56.798000000000002</v>
      </c>
      <c r="AJ173" s="595">
        <v>3.1790437436419121E-2</v>
      </c>
      <c r="AK173" s="594">
        <v>55.984999999999999</v>
      </c>
      <c r="AL173" s="595">
        <v>-1.4313884291700454E-2</v>
      </c>
      <c r="AM173" s="596">
        <v>100.78369486719983</v>
      </c>
      <c r="AN173" s="596">
        <v>119.78227726214995</v>
      </c>
      <c r="AO173" s="596">
        <v>130.69783614625405</v>
      </c>
      <c r="AP173" s="596">
        <v>148.80840934014498</v>
      </c>
      <c r="AQ173" s="596">
        <v>155.06459464519753</v>
      </c>
      <c r="AR173" s="594">
        <v>118.044</v>
      </c>
      <c r="AS173" s="595">
        <v>1.1084933464320801</v>
      </c>
      <c r="AT173" s="594">
        <v>114.773</v>
      </c>
      <c r="AU173" s="595">
        <v>-2.7710006438277261E-2</v>
      </c>
      <c r="AV173" s="596">
        <v>155.4845267071442</v>
      </c>
      <c r="AW173" s="596">
        <v>147.23834487923611</v>
      </c>
      <c r="AX173" s="596">
        <v>151.91911627036137</v>
      </c>
      <c r="AY173" s="596">
        <v>149.74456361837002</v>
      </c>
      <c r="AZ173" s="596">
        <v>315.73541605370849</v>
      </c>
      <c r="BA173" s="596">
        <v>306.98638564206806</v>
      </c>
    </row>
    <row r="174" spans="1:53" x14ac:dyDescent="0.25">
      <c r="A174" s="592" t="s">
        <v>62</v>
      </c>
      <c r="B174" s="593">
        <v>73.537800771586603</v>
      </c>
      <c r="C174" s="594">
        <v>79.808000000000007</v>
      </c>
      <c r="D174" s="595">
        <v>8.5264981582588634E-2</v>
      </c>
      <c r="E174" s="594">
        <v>91.622</v>
      </c>
      <c r="F174" s="595">
        <v>0.14803027265437038</v>
      </c>
      <c r="G174" s="594">
        <v>101.395</v>
      </c>
      <c r="H174" s="595">
        <v>0.10666652114121059</v>
      </c>
      <c r="I174" s="594">
        <v>106.16500000000001</v>
      </c>
      <c r="J174" s="595">
        <v>4.7043739829380253E-2</v>
      </c>
      <c r="K174" s="594">
        <v>127.223</v>
      </c>
      <c r="L174" s="595">
        <v>0.19835162247445007</v>
      </c>
      <c r="M174" s="594">
        <v>140.518</v>
      </c>
      <c r="N174" s="595">
        <v>0.10450154453204218</v>
      </c>
      <c r="O174" s="594">
        <f>+[14]S2007!M20</f>
        <v>152.874</v>
      </c>
      <c r="P174" s="595">
        <f t="shared" si="10"/>
        <v>8.7931795214847883E-2</v>
      </c>
      <c r="Q174" s="594">
        <f>+[15]S2008!M20</f>
        <v>147.84700000000001</v>
      </c>
      <c r="R174" s="595">
        <f t="shared" si="11"/>
        <v>-3.28832895063908E-2</v>
      </c>
      <c r="S174" s="680">
        <v>79.808000000000007</v>
      </c>
      <c r="T174" s="681">
        <v>8.5264981582588634E-2</v>
      </c>
      <c r="U174" s="680">
        <v>91.622</v>
      </c>
      <c r="V174" s="681">
        <v>0.14803027265437038</v>
      </c>
      <c r="W174" s="680">
        <v>101.395</v>
      </c>
      <c r="X174" s="681">
        <v>0.10666652114121059</v>
      </c>
      <c r="Y174" s="680">
        <v>106.16500000000001</v>
      </c>
      <c r="Z174" s="681">
        <v>4.7043739829380253E-2</v>
      </c>
      <c r="AA174" s="680">
        <v>127.223</v>
      </c>
      <c r="AB174" s="681">
        <v>0.19835162247445007</v>
      </c>
      <c r="AC174" s="680">
        <v>140.518</v>
      </c>
      <c r="AD174" s="681">
        <v>0.10450154453204218</v>
      </c>
      <c r="AE174" s="594">
        <v>152.874</v>
      </c>
      <c r="AF174" s="595">
        <v>8.7931795214847883E-2</v>
      </c>
      <c r="AG174" s="594">
        <v>147.84700000000001</v>
      </c>
      <c r="AH174" s="595">
        <v>-3.28832895063908E-2</v>
      </c>
      <c r="AI174" s="594">
        <v>157.166</v>
      </c>
      <c r="AJ174" s="595">
        <v>6.3031377031661021E-2</v>
      </c>
      <c r="AK174" s="594">
        <v>175.10300000000001</v>
      </c>
      <c r="AL174" s="595">
        <v>0.11412773755137888</v>
      </c>
      <c r="AM174" s="596">
        <v>114.80302726543704</v>
      </c>
      <c r="AN174" s="596">
        <v>127.04866680032075</v>
      </c>
      <c r="AO174" s="596">
        <v>133.02551122694467</v>
      </c>
      <c r="AP174" s="596">
        <v>159.4113372093023</v>
      </c>
      <c r="AQ174" s="596">
        <v>176.07006816359262</v>
      </c>
      <c r="AR174" s="594">
        <v>182.839</v>
      </c>
      <c r="AS174" s="595">
        <v>4.4179711369879381E-2</v>
      </c>
      <c r="AT174" s="594">
        <v>196.59800000000001</v>
      </c>
      <c r="AU174" s="595">
        <v>7.5251997659142825E-2</v>
      </c>
      <c r="AV174" s="596">
        <v>191.55222534081793</v>
      </c>
      <c r="AW174" s="596">
        <v>185.25335805934242</v>
      </c>
      <c r="AX174" s="596">
        <v>196.93013231756214</v>
      </c>
      <c r="AY174" s="596">
        <v>219.40532277465917</v>
      </c>
      <c r="AZ174" s="596">
        <v>229.09858660785883</v>
      </c>
      <c r="BA174" s="596">
        <v>246.33871291098637</v>
      </c>
    </row>
    <row r="175" spans="1:53" x14ac:dyDescent="0.25">
      <c r="A175" s="592" t="s">
        <v>63</v>
      </c>
      <c r="B175" s="593">
        <v>76.218782762734534</v>
      </c>
      <c r="C175" s="594">
        <v>77.924999999999997</v>
      </c>
      <c r="D175" s="595">
        <v>2.2385784388302767E-2</v>
      </c>
      <c r="E175" s="594">
        <v>80.921000000000006</v>
      </c>
      <c r="F175" s="595">
        <v>3.8447224895733198E-2</v>
      </c>
      <c r="G175" s="594">
        <v>93.501999999999995</v>
      </c>
      <c r="H175" s="595">
        <v>0.15547262144560731</v>
      </c>
      <c r="I175" s="594">
        <v>98.382000000000005</v>
      </c>
      <c r="J175" s="595">
        <v>5.2191396975465869E-2</v>
      </c>
      <c r="K175" s="594">
        <v>111.05</v>
      </c>
      <c r="L175" s="595">
        <v>0.12876339167733927</v>
      </c>
      <c r="M175" s="594">
        <v>119.568</v>
      </c>
      <c r="N175" s="595">
        <v>7.670418730301666E-2</v>
      </c>
      <c r="O175" s="594">
        <f>+[14]S2007!M21</f>
        <v>123.40300000000001</v>
      </c>
      <c r="P175" s="595">
        <f t="shared" si="10"/>
        <v>3.2073799009768568E-2</v>
      </c>
      <c r="Q175" s="594">
        <f>+[15]S2008!M21</f>
        <v>130.887</v>
      </c>
      <c r="R175" s="595">
        <f t="shared" si="11"/>
        <v>6.0646823821138826E-2</v>
      </c>
      <c r="S175" s="680">
        <v>77.924999999999997</v>
      </c>
      <c r="T175" s="681">
        <v>2.2385784388302767E-2</v>
      </c>
      <c r="U175" s="680">
        <v>80.921000000000006</v>
      </c>
      <c r="V175" s="681">
        <v>3.8447224895733198E-2</v>
      </c>
      <c r="W175" s="680">
        <v>93.501999999999995</v>
      </c>
      <c r="X175" s="681">
        <v>0.15547262144560731</v>
      </c>
      <c r="Y175" s="680">
        <v>98.382000000000005</v>
      </c>
      <c r="Z175" s="681">
        <v>5.2191396975465869E-2</v>
      </c>
      <c r="AA175" s="680">
        <v>111.05</v>
      </c>
      <c r="AB175" s="681">
        <v>0.12876339167733927</v>
      </c>
      <c r="AC175" s="680">
        <v>119.568</v>
      </c>
      <c r="AD175" s="681">
        <v>7.670418730301666E-2</v>
      </c>
      <c r="AE175" s="594">
        <v>123.40300000000001</v>
      </c>
      <c r="AF175" s="595">
        <v>3.2073799009768568E-2</v>
      </c>
      <c r="AG175" s="594">
        <v>130.887</v>
      </c>
      <c r="AH175" s="595">
        <v>6.0646823821138826E-2</v>
      </c>
      <c r="AI175" s="594">
        <v>144.065</v>
      </c>
      <c r="AJ175" s="595">
        <v>0.10068226791048765</v>
      </c>
      <c r="AK175" s="594">
        <v>140.566</v>
      </c>
      <c r="AL175" s="595">
        <v>-2.428764793669521E-2</v>
      </c>
      <c r="AM175" s="596">
        <v>103.84472248957331</v>
      </c>
      <c r="AN175" s="596">
        <v>119.98973371831889</v>
      </c>
      <c r="AO175" s="596">
        <v>126.25216554379212</v>
      </c>
      <c r="AP175" s="596">
        <v>142.5088225858197</v>
      </c>
      <c r="AQ175" s="596">
        <v>153.43984600577477</v>
      </c>
      <c r="AR175" s="594">
        <v>146.27099999999999</v>
      </c>
      <c r="AS175" s="595">
        <v>4.0585916935816514E-2</v>
      </c>
      <c r="AT175" s="594">
        <v>167.255</v>
      </c>
      <c r="AU175" s="595">
        <v>0.14345974253269622</v>
      </c>
      <c r="AV175" s="596">
        <v>158.36124478665386</v>
      </c>
      <c r="AW175" s="596">
        <v>167.9653512993263</v>
      </c>
      <c r="AX175" s="596">
        <v>184.87648379852425</v>
      </c>
      <c r="AY175" s="596">
        <v>180.38626884825152</v>
      </c>
      <c r="AZ175" s="596">
        <v>187.70741097208855</v>
      </c>
      <c r="BA175" s="596">
        <v>214.63586782162338</v>
      </c>
    </row>
    <row r="176" spans="1:53" x14ac:dyDescent="0.25">
      <c r="A176" s="592" t="s">
        <v>64</v>
      </c>
      <c r="B176" s="593">
        <v>11.555206660228171</v>
      </c>
      <c r="C176" s="594">
        <v>8.5980000000000008</v>
      </c>
      <c r="D176" s="595">
        <v>-0.2559198417806382</v>
      </c>
      <c r="E176" s="594">
        <v>11.225</v>
      </c>
      <c r="F176" s="595">
        <v>0.30553617120260512</v>
      </c>
      <c r="G176" s="594">
        <v>9.6790000000000003</v>
      </c>
      <c r="H176" s="595">
        <v>-0.13772828507795096</v>
      </c>
      <c r="I176" s="594">
        <v>10.673</v>
      </c>
      <c r="J176" s="595">
        <v>0.1026965595619382</v>
      </c>
      <c r="K176" s="594">
        <v>11.657</v>
      </c>
      <c r="L176" s="595">
        <v>9.2195259064930202E-2</v>
      </c>
      <c r="M176" s="594">
        <v>12.182</v>
      </c>
      <c r="N176" s="595">
        <v>4.5037316633782305E-2</v>
      </c>
      <c r="O176" s="594">
        <f>+[14]S2007!M22</f>
        <v>14.173999999999999</v>
      </c>
      <c r="P176" s="595">
        <f t="shared" si="10"/>
        <v>0.16351994746347062</v>
      </c>
      <c r="Q176" s="594">
        <f>+[15]S2008!M22</f>
        <v>14.343</v>
      </c>
      <c r="R176" s="595">
        <f t="shared" si="11"/>
        <v>1.1923239734725588E-2</v>
      </c>
      <c r="S176" s="680">
        <v>8.5980000000000008</v>
      </c>
      <c r="T176" s="681">
        <v>-0.2559198417806382</v>
      </c>
      <c r="U176" s="680">
        <v>11.225</v>
      </c>
      <c r="V176" s="681">
        <v>0.30553617120260512</v>
      </c>
      <c r="W176" s="680">
        <v>9.6790000000000003</v>
      </c>
      <c r="X176" s="681">
        <v>-0.13772828507795096</v>
      </c>
      <c r="Y176" s="680">
        <v>10.673</v>
      </c>
      <c r="Z176" s="681">
        <v>0.1026965595619382</v>
      </c>
      <c r="AA176" s="680">
        <v>11.657</v>
      </c>
      <c r="AB176" s="681">
        <v>9.2195259064930202E-2</v>
      </c>
      <c r="AC176" s="680">
        <v>12.182</v>
      </c>
      <c r="AD176" s="681">
        <v>4.5037316633782305E-2</v>
      </c>
      <c r="AE176" s="594">
        <v>14.173999999999999</v>
      </c>
      <c r="AF176" s="595">
        <v>0.16351994746347062</v>
      </c>
      <c r="AG176" s="594">
        <v>14.343</v>
      </c>
      <c r="AH176" s="595">
        <v>1.1923239734725588E-2</v>
      </c>
      <c r="AI176" s="594">
        <v>15.025</v>
      </c>
      <c r="AJ176" s="595">
        <v>4.7549327197936302E-2</v>
      </c>
      <c r="AK176" s="594">
        <v>15.91</v>
      </c>
      <c r="AL176" s="595">
        <v>5.8901830282861882E-2</v>
      </c>
      <c r="AM176" s="596">
        <v>130.55361712026053</v>
      </c>
      <c r="AN176" s="596">
        <v>112.57269132356362</v>
      </c>
      <c r="AO176" s="596">
        <v>124.13351942312164</v>
      </c>
      <c r="AP176" s="596">
        <v>135.57804140497788</v>
      </c>
      <c r="AQ176" s="596">
        <v>141.68411258432192</v>
      </c>
      <c r="AR176" s="594">
        <v>16.768999999999998</v>
      </c>
      <c r="AS176" s="595">
        <v>5.3991200502828296E-2</v>
      </c>
      <c r="AT176" s="594">
        <v>17.039000000000001</v>
      </c>
      <c r="AU176" s="595">
        <v>1.6101139006500276E-2</v>
      </c>
      <c r="AV176" s="596">
        <v>164.85229123051869</v>
      </c>
      <c r="AW176" s="596">
        <v>166.81786461967897</v>
      </c>
      <c r="AX176" s="596">
        <v>174.74994184694114</v>
      </c>
      <c r="AY176" s="596">
        <v>185.04303326354966</v>
      </c>
      <c r="AZ176" s="596">
        <v>195.03372877413346</v>
      </c>
      <c r="BA176" s="596">
        <v>198.1739939520819</v>
      </c>
    </row>
    <row r="177" spans="1:53" x14ac:dyDescent="0.25">
      <c r="A177" s="592" t="s">
        <v>65</v>
      </c>
      <c r="B177" s="593">
        <v>51.847657351505731</v>
      </c>
      <c r="C177" s="594">
        <v>34.718000000000004</v>
      </c>
      <c r="D177" s="595">
        <v>-0.33038440358787508</v>
      </c>
      <c r="E177" s="594">
        <v>33.152000000000001</v>
      </c>
      <c r="F177" s="595">
        <v>-4.5106284924246856E-2</v>
      </c>
      <c r="G177" s="594">
        <v>40.264000000000003</v>
      </c>
      <c r="H177" s="595">
        <v>0.21452702702702708</v>
      </c>
      <c r="I177" s="594">
        <v>33.686999999999998</v>
      </c>
      <c r="J177" s="595">
        <v>-0.16334691039141677</v>
      </c>
      <c r="K177" s="594">
        <v>36.137</v>
      </c>
      <c r="L177" s="595">
        <v>7.2728352183334913E-2</v>
      </c>
      <c r="M177" s="594">
        <v>36.536000000000001</v>
      </c>
      <c r="N177" s="595">
        <v>1.1041314995710792E-2</v>
      </c>
      <c r="O177" s="594">
        <f>+[14]S2007!M23</f>
        <v>37.6</v>
      </c>
      <c r="P177" s="595">
        <f t="shared" si="10"/>
        <v>2.9121961900591197E-2</v>
      </c>
      <c r="Q177" s="594">
        <f>+[15]S2008!M23</f>
        <v>39.625999999999998</v>
      </c>
      <c r="R177" s="595">
        <f t="shared" si="11"/>
        <v>5.3882978723404154E-2</v>
      </c>
      <c r="S177" s="680">
        <v>34.718000000000004</v>
      </c>
      <c r="T177" s="681">
        <v>-0.33038440358787508</v>
      </c>
      <c r="U177" s="680">
        <v>33.152000000000001</v>
      </c>
      <c r="V177" s="681">
        <v>-4.5106284924246856E-2</v>
      </c>
      <c r="W177" s="680">
        <v>40.264000000000003</v>
      </c>
      <c r="X177" s="681">
        <v>0.21452702702702708</v>
      </c>
      <c r="Y177" s="680">
        <v>33.686999999999998</v>
      </c>
      <c r="Z177" s="681">
        <v>-0.16334691039141677</v>
      </c>
      <c r="AA177" s="680">
        <v>36.137</v>
      </c>
      <c r="AB177" s="681">
        <v>7.2728352183334913E-2</v>
      </c>
      <c r="AC177" s="680">
        <v>36.536000000000001</v>
      </c>
      <c r="AD177" s="681">
        <v>1.1041314995710792E-2</v>
      </c>
      <c r="AE177" s="594">
        <v>37.6</v>
      </c>
      <c r="AF177" s="595">
        <v>2.9121961900591197E-2</v>
      </c>
      <c r="AG177" s="594">
        <v>39.625999999999998</v>
      </c>
      <c r="AH177" s="595">
        <v>5.3882978723404154E-2</v>
      </c>
      <c r="AI177" s="594">
        <v>40.795000000000002</v>
      </c>
      <c r="AJ177" s="595">
        <v>2.9500832786554385E-2</v>
      </c>
      <c r="AK177" s="594">
        <v>42.762</v>
      </c>
      <c r="AL177" s="595">
        <v>4.8216693222208569E-2</v>
      </c>
      <c r="AM177" s="596">
        <v>95.489371507575314</v>
      </c>
      <c r="AN177" s="596">
        <v>115.97442248977475</v>
      </c>
      <c r="AO177" s="596">
        <v>97.030358891641214</v>
      </c>
      <c r="AP177" s="596">
        <v>104.08721700558787</v>
      </c>
      <c r="AQ177" s="596">
        <v>105.23647675557348</v>
      </c>
      <c r="AR177" s="594">
        <v>43.572000000000003</v>
      </c>
      <c r="AS177" s="595">
        <v>1.8942051354005947E-2</v>
      </c>
      <c r="AT177" s="594">
        <v>45.756</v>
      </c>
      <c r="AU177" s="595">
        <v>5.0123932800881239E-2</v>
      </c>
      <c r="AV177" s="596">
        <v>108.30116942220174</v>
      </c>
      <c r="AW177" s="596">
        <v>114.13675902989802</v>
      </c>
      <c r="AX177" s="596">
        <v>117.50388847283828</v>
      </c>
      <c r="AY177" s="596">
        <v>123.16953741574974</v>
      </c>
      <c r="AZ177" s="596">
        <v>125.50262111872803</v>
      </c>
      <c r="BA177" s="596">
        <v>131.79330606601761</v>
      </c>
    </row>
    <row r="178" spans="1:53" x14ac:dyDescent="0.25">
      <c r="A178" s="592" t="s">
        <v>66</v>
      </c>
      <c r="B178" s="593">
        <v>303.67407438012265</v>
      </c>
      <c r="C178" s="594">
        <v>313.06700000000001</v>
      </c>
      <c r="D178" s="595">
        <v>3.0930943443396513E-2</v>
      </c>
      <c r="E178" s="594">
        <v>330.721</v>
      </c>
      <c r="F178" s="595">
        <v>5.6390485103827603E-2</v>
      </c>
      <c r="G178" s="594">
        <v>390.733</v>
      </c>
      <c r="H178" s="595">
        <v>0.18145808702803873</v>
      </c>
      <c r="I178" s="594">
        <v>439.75599999999997</v>
      </c>
      <c r="J178" s="595">
        <v>0.12546419166028969</v>
      </c>
      <c r="K178" s="594">
        <v>445.685</v>
      </c>
      <c r="L178" s="595">
        <v>1.3482476646140202E-2</v>
      </c>
      <c r="M178" s="594">
        <v>506.94099999999997</v>
      </c>
      <c r="N178" s="595">
        <v>0.1374423640014808</v>
      </c>
      <c r="O178" s="594">
        <f>+[14]S2007!M24</f>
        <v>458.79500000000002</v>
      </c>
      <c r="P178" s="595">
        <f t="shared" si="10"/>
        <v>-9.4973576806768364E-2</v>
      </c>
      <c r="Q178" s="594">
        <f>+[15]S2008!M24</f>
        <v>496.839</v>
      </c>
      <c r="R178" s="595">
        <f t="shared" si="11"/>
        <v>8.2921566276877426E-2</v>
      </c>
      <c r="S178" s="680">
        <v>313.06700000000001</v>
      </c>
      <c r="T178" s="681">
        <v>3.0930943443396513E-2</v>
      </c>
      <c r="U178" s="680">
        <v>330.721</v>
      </c>
      <c r="V178" s="681">
        <v>5.6390485103827603E-2</v>
      </c>
      <c r="W178" s="680">
        <v>390.733</v>
      </c>
      <c r="X178" s="681">
        <v>0.18145808702803873</v>
      </c>
      <c r="Y178" s="680">
        <v>439.75599999999997</v>
      </c>
      <c r="Z178" s="681">
        <v>0.12546419166028969</v>
      </c>
      <c r="AA178" s="680">
        <v>445.685</v>
      </c>
      <c r="AB178" s="681">
        <v>1.3482476646140202E-2</v>
      </c>
      <c r="AC178" s="680">
        <v>506.94099999999997</v>
      </c>
      <c r="AD178" s="681">
        <v>0.1374423640014808</v>
      </c>
      <c r="AE178" s="594">
        <v>458.79500000000002</v>
      </c>
      <c r="AF178" s="595">
        <v>-9.4973576806768364E-2</v>
      </c>
      <c r="AG178" s="594">
        <v>496.839</v>
      </c>
      <c r="AH178" s="595">
        <v>8.2921566276877426E-2</v>
      </c>
      <c r="AI178" s="594">
        <v>512.75</v>
      </c>
      <c r="AJ178" s="595">
        <v>3.2024458627442694E-2</v>
      </c>
      <c r="AK178" s="594">
        <v>523.471</v>
      </c>
      <c r="AL178" s="595">
        <v>2.0908824963432479E-2</v>
      </c>
      <c r="AM178" s="596">
        <v>105.63904851038276</v>
      </c>
      <c r="AN178" s="596">
        <v>124.80810816853901</v>
      </c>
      <c r="AO178" s="596">
        <v>140.46705657255475</v>
      </c>
      <c r="AP178" s="596">
        <v>142.36090038234627</v>
      </c>
      <c r="AQ178" s="596">
        <v>161.92731907227525</v>
      </c>
      <c r="AR178" s="594">
        <v>520.298</v>
      </c>
      <c r="AS178" s="595">
        <v>-6.0614628126486507E-3</v>
      </c>
      <c r="AT178" s="594">
        <v>514.37599999999998</v>
      </c>
      <c r="AU178" s="595">
        <v>-1.1381938811988563E-2</v>
      </c>
      <c r="AV178" s="596">
        <v>146.54850239725045</v>
      </c>
      <c r="AW178" s="596">
        <v>158.70053375156118</v>
      </c>
      <c r="AX178" s="596">
        <v>163.78283242884112</v>
      </c>
      <c r="AY178" s="596">
        <v>167.20733900411093</v>
      </c>
      <c r="AZ178" s="596">
        <v>166.19381793673557</v>
      </c>
      <c r="BA178" s="596">
        <v>164.30221007004889</v>
      </c>
    </row>
    <row r="179" spans="1:53" x14ac:dyDescent="0.25">
      <c r="A179" s="592" t="s">
        <v>67</v>
      </c>
      <c r="B179" s="593">
        <v>22.419910446373699</v>
      </c>
      <c r="C179" s="594">
        <v>38.244999999999997</v>
      </c>
      <c r="D179" s="595">
        <v>0.70584981110778355</v>
      </c>
      <c r="E179" s="594">
        <v>32.674999999999997</v>
      </c>
      <c r="F179" s="595">
        <v>-0.14563995293502421</v>
      </c>
      <c r="G179" s="594">
        <v>27.789000000000001</v>
      </c>
      <c r="H179" s="595">
        <v>-0.14953328232593713</v>
      </c>
      <c r="I179" s="594">
        <v>48.615000000000002</v>
      </c>
      <c r="J179" s="595">
        <v>0.74943322897549391</v>
      </c>
      <c r="K179" s="594">
        <v>41.887</v>
      </c>
      <c r="L179" s="595">
        <v>-0.13839349994857555</v>
      </c>
      <c r="M179" s="594">
        <v>43.73</v>
      </c>
      <c r="N179" s="595">
        <v>4.3999331534843658E-2</v>
      </c>
      <c r="O179" s="594">
        <f>+[14]S2007!M25</f>
        <v>49.96</v>
      </c>
      <c r="P179" s="595">
        <f t="shared" si="10"/>
        <v>0.14246512691516131</v>
      </c>
      <c r="Q179" s="594">
        <f>+[15]S2008!M25</f>
        <v>46.347000000000001</v>
      </c>
      <c r="R179" s="595">
        <f t="shared" si="11"/>
        <v>-7.2317854283426727E-2</v>
      </c>
      <c r="S179" s="680">
        <v>38.244999999999997</v>
      </c>
      <c r="T179" s="681">
        <v>0.70584981110778355</v>
      </c>
      <c r="U179" s="680">
        <v>32.674999999999997</v>
      </c>
      <c r="V179" s="681">
        <v>-0.14563995293502421</v>
      </c>
      <c r="W179" s="680">
        <v>27.789000000000001</v>
      </c>
      <c r="X179" s="681">
        <v>-0.14953328232593713</v>
      </c>
      <c r="Y179" s="680">
        <v>48.615000000000002</v>
      </c>
      <c r="Z179" s="681">
        <v>0.74943322897549391</v>
      </c>
      <c r="AA179" s="680">
        <v>41.887</v>
      </c>
      <c r="AB179" s="681">
        <v>-0.13839349994857555</v>
      </c>
      <c r="AC179" s="680">
        <v>43.73</v>
      </c>
      <c r="AD179" s="681">
        <v>4.3999331534843658E-2</v>
      </c>
      <c r="AE179" s="594">
        <v>49.96</v>
      </c>
      <c r="AF179" s="595">
        <v>0.14246512691516131</v>
      </c>
      <c r="AG179" s="594">
        <v>46.347000000000001</v>
      </c>
      <c r="AH179" s="595">
        <v>-7.2317854283426727E-2</v>
      </c>
      <c r="AI179" s="594">
        <v>48.048000000000002</v>
      </c>
      <c r="AJ179" s="595">
        <v>3.6701404621658371E-2</v>
      </c>
      <c r="AK179" s="594">
        <v>48.682000000000002</v>
      </c>
      <c r="AL179" s="595">
        <v>1.3195138195138201E-2</v>
      </c>
      <c r="AM179" s="596">
        <v>85.436004706497584</v>
      </c>
      <c r="AN179" s="596">
        <v>72.660478493920778</v>
      </c>
      <c r="AO179" s="596">
        <v>127.11465551052427</v>
      </c>
      <c r="AP179" s="596">
        <v>109.52281343966533</v>
      </c>
      <c r="AQ179" s="596">
        <v>114.34174401882599</v>
      </c>
      <c r="AR179" s="594">
        <v>55.435000000000002</v>
      </c>
      <c r="AS179" s="595">
        <v>0.13871656875231092</v>
      </c>
      <c r="AT179" s="594">
        <v>53.365000000000002</v>
      </c>
      <c r="AU179" s="595">
        <v>-3.7341030035176338E-2</v>
      </c>
      <c r="AV179" s="596">
        <v>130.63145509216892</v>
      </c>
      <c r="AW179" s="596">
        <v>121.18446855798145</v>
      </c>
      <c r="AX179" s="596">
        <v>125.63210877238856</v>
      </c>
      <c r="AY179" s="596">
        <v>127.28984180938686</v>
      </c>
      <c r="AZ179" s="596">
        <v>144.94705190220947</v>
      </c>
      <c r="BA179" s="596">
        <v>139.5345796836188</v>
      </c>
    </row>
    <row r="180" spans="1:53" x14ac:dyDescent="0.25">
      <c r="A180" s="592" t="s">
        <v>68</v>
      </c>
      <c r="B180" s="593">
        <v>9.8085494275075273</v>
      </c>
      <c r="C180" s="594">
        <v>10.429</v>
      </c>
      <c r="D180" s="595">
        <v>6.325609888374055E-2</v>
      </c>
      <c r="E180" s="594">
        <v>16.754000000000001</v>
      </c>
      <c r="F180" s="595">
        <v>0.60648192540032608</v>
      </c>
      <c r="G180" s="594">
        <v>19.760999999999999</v>
      </c>
      <c r="H180" s="595">
        <v>0.17947952727706803</v>
      </c>
      <c r="I180" s="594">
        <v>12.978</v>
      </c>
      <c r="J180" s="595">
        <v>-0.3432518597236982</v>
      </c>
      <c r="K180" s="594">
        <v>23.704999999999998</v>
      </c>
      <c r="L180" s="595">
        <v>0.82655262752350123</v>
      </c>
      <c r="M180" s="594">
        <v>17.588999999999999</v>
      </c>
      <c r="N180" s="595">
        <v>-0.25800464037122972</v>
      </c>
      <c r="O180" s="594">
        <f>+[14]S2007!M26</f>
        <v>21.718</v>
      </c>
      <c r="P180" s="595">
        <f t="shared" si="10"/>
        <v>0.2347489908465519</v>
      </c>
      <c r="Q180" s="594">
        <f>+[15]S2008!M26</f>
        <v>26.210999999999999</v>
      </c>
      <c r="R180" s="595">
        <f t="shared" si="11"/>
        <v>0.20687908647205078</v>
      </c>
      <c r="S180" s="680">
        <v>10.429</v>
      </c>
      <c r="T180" s="681">
        <v>6.325609888374055E-2</v>
      </c>
      <c r="U180" s="680">
        <v>16.754000000000001</v>
      </c>
      <c r="V180" s="681">
        <v>0.60648192540032608</v>
      </c>
      <c r="W180" s="680">
        <v>19.760999999999999</v>
      </c>
      <c r="X180" s="681">
        <v>0.17947952727706803</v>
      </c>
      <c r="Y180" s="680">
        <v>12.978</v>
      </c>
      <c r="Z180" s="681">
        <v>-0.3432518597236982</v>
      </c>
      <c r="AA180" s="680">
        <v>23.704999999999998</v>
      </c>
      <c r="AB180" s="681">
        <v>0.82655262752350123</v>
      </c>
      <c r="AC180" s="680">
        <v>17.588999999999999</v>
      </c>
      <c r="AD180" s="681">
        <v>-0.25800464037122972</v>
      </c>
      <c r="AE180" s="594">
        <v>21.718</v>
      </c>
      <c r="AF180" s="595">
        <v>0.2347489908465519</v>
      </c>
      <c r="AG180" s="594">
        <v>26.210999999999999</v>
      </c>
      <c r="AH180" s="595">
        <v>0.20687908647205078</v>
      </c>
      <c r="AI180" s="594">
        <v>29.756</v>
      </c>
      <c r="AJ180" s="595">
        <v>0.13524855976498423</v>
      </c>
      <c r="AK180" s="594">
        <v>33.871000000000002</v>
      </c>
      <c r="AL180" s="595">
        <v>0.13829143702110505</v>
      </c>
      <c r="AM180" s="596">
        <v>160.6481925400326</v>
      </c>
      <c r="AN180" s="596">
        <v>189.48125419503305</v>
      </c>
      <c r="AO180" s="596">
        <v>124.44146130980918</v>
      </c>
      <c r="AP180" s="596">
        <v>227.29887812829608</v>
      </c>
      <c r="AQ180" s="596">
        <v>168.65471282002108</v>
      </c>
      <c r="AR180" s="594">
        <v>37.167999999999999</v>
      </c>
      <c r="AS180" s="595">
        <v>9.7339907295326294E-2</v>
      </c>
      <c r="AT180" s="594">
        <v>43.08</v>
      </c>
      <c r="AU180" s="595">
        <v>0.159061558329746</v>
      </c>
      <c r="AV180" s="596">
        <v>208.24623645603606</v>
      </c>
      <c r="AW180" s="596">
        <v>251.32802761530345</v>
      </c>
      <c r="AX180" s="596">
        <v>285.31978137884744</v>
      </c>
      <c r="AY180" s="596">
        <v>324.77706395627575</v>
      </c>
      <c r="AZ180" s="596">
        <v>356.39083325342796</v>
      </c>
      <c r="BA180" s="596">
        <v>413.07891456515483</v>
      </c>
    </row>
    <row r="181" spans="1:53" x14ac:dyDescent="0.25">
      <c r="A181" s="592" t="s">
        <v>69</v>
      </c>
      <c r="B181" s="593">
        <v>396.85322811384776</v>
      </c>
      <c r="C181" s="594">
        <v>452.471</v>
      </c>
      <c r="D181" s="595">
        <v>0.14014695596780385</v>
      </c>
      <c r="E181" s="594">
        <v>466.63799999999998</v>
      </c>
      <c r="F181" s="595">
        <v>3.1310293919389248E-2</v>
      </c>
      <c r="G181" s="594">
        <v>472.48399999999998</v>
      </c>
      <c r="H181" s="595">
        <v>1.2527912428906355E-2</v>
      </c>
      <c r="I181" s="594">
        <v>498.07</v>
      </c>
      <c r="J181" s="595">
        <v>5.415209827211083E-2</v>
      </c>
      <c r="K181" s="594">
        <v>544.83199999999999</v>
      </c>
      <c r="L181" s="595">
        <v>9.3886401509827938E-2</v>
      </c>
      <c r="M181" s="594">
        <v>578.16700000000003</v>
      </c>
      <c r="N181" s="595">
        <v>6.118399800305422E-2</v>
      </c>
      <c r="O181" s="594">
        <f>+[14]S2007!M27</f>
        <v>614.971</v>
      </c>
      <c r="P181" s="595">
        <f t="shared" si="10"/>
        <v>6.3656348425281922E-2</v>
      </c>
      <c r="Q181" s="594">
        <f>+[15]S2008!M27</f>
        <v>636.62</v>
      </c>
      <c r="R181" s="595">
        <f t="shared" si="11"/>
        <v>3.5203286008608538E-2</v>
      </c>
      <c r="S181" s="680">
        <v>452.471</v>
      </c>
      <c r="T181" s="681">
        <v>0.14014695596780385</v>
      </c>
      <c r="U181" s="680">
        <v>466.63799999999998</v>
      </c>
      <c r="V181" s="681">
        <v>3.1310293919389248E-2</v>
      </c>
      <c r="W181" s="680">
        <v>472.48399999999998</v>
      </c>
      <c r="X181" s="681">
        <v>1.2527912428906355E-2</v>
      </c>
      <c r="Y181" s="680">
        <v>498.07</v>
      </c>
      <c r="Z181" s="681">
        <v>5.415209827211083E-2</v>
      </c>
      <c r="AA181" s="680">
        <v>544.83199999999999</v>
      </c>
      <c r="AB181" s="681">
        <v>9.3886401509827938E-2</v>
      </c>
      <c r="AC181" s="680">
        <v>578.16700000000003</v>
      </c>
      <c r="AD181" s="681">
        <v>6.118399800305422E-2</v>
      </c>
      <c r="AE181" s="594">
        <v>614.971</v>
      </c>
      <c r="AF181" s="595">
        <v>6.3656348425281922E-2</v>
      </c>
      <c r="AG181" s="594">
        <v>636.62</v>
      </c>
      <c r="AH181" s="595">
        <v>3.5203286008608538E-2</v>
      </c>
      <c r="AI181" s="594">
        <v>667.23299999999995</v>
      </c>
      <c r="AJ181" s="595">
        <v>4.8086770758065944E-2</v>
      </c>
      <c r="AK181" s="594">
        <v>739.95899999999995</v>
      </c>
      <c r="AL181" s="595">
        <v>0.10899640755178476</v>
      </c>
      <c r="AM181" s="596">
        <v>103.13102939193892</v>
      </c>
      <c r="AN181" s="596">
        <v>104.42304589686411</v>
      </c>
      <c r="AO181" s="596">
        <v>110.07777294014423</v>
      </c>
      <c r="AP181" s="596">
        <v>120.41257892771029</v>
      </c>
      <c r="AQ181" s="596">
        <v>127.77990191636592</v>
      </c>
      <c r="AR181" s="594">
        <v>761.95600000000002</v>
      </c>
      <c r="AS181" s="595">
        <v>2.9727322730043249E-2</v>
      </c>
      <c r="AT181" s="594">
        <v>755.59699999999998</v>
      </c>
      <c r="AU181" s="595">
        <v>-8.3456262566342903E-3</v>
      </c>
      <c r="AV181" s="596">
        <v>135.91390387450247</v>
      </c>
      <c r="AW181" s="596">
        <v>140.69851990514309</v>
      </c>
      <c r="AX181" s="596">
        <v>147.4642573778209</v>
      </c>
      <c r="AY181" s="596">
        <v>163.53733167429513</v>
      </c>
      <c r="AZ181" s="596">
        <v>168.39885871138705</v>
      </c>
      <c r="BA181" s="596">
        <v>166.99346477453804</v>
      </c>
    </row>
    <row r="182" spans="1:53" x14ac:dyDescent="0.25">
      <c r="A182" s="592" t="s">
        <v>70</v>
      </c>
      <c r="B182" s="593">
        <v>144.91499999999999</v>
      </c>
      <c r="C182" s="594">
        <v>171.178</v>
      </c>
      <c r="D182" s="595">
        <v>0.18123037642756104</v>
      </c>
      <c r="E182" s="594">
        <v>185.68299999999999</v>
      </c>
      <c r="F182" s="595">
        <v>8.4736356307469396E-2</v>
      </c>
      <c r="G182" s="594">
        <v>178.50899999999999</v>
      </c>
      <c r="H182" s="595">
        <v>-3.8635739405330626E-2</v>
      </c>
      <c r="I182" s="594">
        <v>185.94499999999999</v>
      </c>
      <c r="J182" s="595">
        <v>4.1656162994582947E-2</v>
      </c>
      <c r="K182" s="594">
        <v>199.255</v>
      </c>
      <c r="L182" s="595">
        <v>7.1580306004463704E-2</v>
      </c>
      <c r="M182" s="594">
        <v>216.922</v>
      </c>
      <c r="N182" s="595">
        <v>8.8665278161150302E-2</v>
      </c>
      <c r="O182" s="594">
        <f>+[14]S2007!M28</f>
        <v>216.643</v>
      </c>
      <c r="P182" s="595">
        <f t="shared" si="10"/>
        <v>-1.2861765980398316E-3</v>
      </c>
      <c r="Q182" s="594">
        <f>+[15]S2008!M28</f>
        <v>228.80699999999999</v>
      </c>
      <c r="R182" s="595">
        <f t="shared" si="11"/>
        <v>5.6147671514888489E-2</v>
      </c>
      <c r="S182" s="680">
        <v>171.178</v>
      </c>
      <c r="T182" s="681">
        <v>0.18123037642756104</v>
      </c>
      <c r="U182" s="680">
        <v>185.68299999999999</v>
      </c>
      <c r="V182" s="681">
        <v>8.4736356307469396E-2</v>
      </c>
      <c r="W182" s="680">
        <v>178.50899999999999</v>
      </c>
      <c r="X182" s="681">
        <v>-3.8635739405330626E-2</v>
      </c>
      <c r="Y182" s="680">
        <v>185.94499999999999</v>
      </c>
      <c r="Z182" s="681">
        <v>4.1656162994582947E-2</v>
      </c>
      <c r="AA182" s="680">
        <v>199.255</v>
      </c>
      <c r="AB182" s="681">
        <v>7.1580306004463704E-2</v>
      </c>
      <c r="AC182" s="680">
        <v>216.922</v>
      </c>
      <c r="AD182" s="681">
        <v>8.8665278161150302E-2</v>
      </c>
      <c r="AE182" s="594">
        <v>216.643</v>
      </c>
      <c r="AF182" s="595">
        <v>-1.2861765980398316E-3</v>
      </c>
      <c r="AG182" s="594">
        <v>228.80699999999999</v>
      </c>
      <c r="AH182" s="595">
        <v>5.6147671514888489E-2</v>
      </c>
      <c r="AI182" s="594">
        <v>231.648</v>
      </c>
      <c r="AJ182" s="595">
        <v>1.2416578164129631E-2</v>
      </c>
      <c r="AK182" s="594">
        <v>237.92</v>
      </c>
      <c r="AL182" s="595">
        <v>2.7075562923055633E-2</v>
      </c>
      <c r="AM182" s="596">
        <v>108.47363563074694</v>
      </c>
      <c r="AN182" s="596">
        <v>104.28267651216862</v>
      </c>
      <c r="AO182" s="596">
        <v>108.62669268247087</v>
      </c>
      <c r="AP182" s="596">
        <v>116.40222458493498</v>
      </c>
      <c r="AQ182" s="596">
        <v>126.72306020633492</v>
      </c>
      <c r="AR182" s="594">
        <v>246.92500000000001</v>
      </c>
      <c r="AS182" s="595">
        <v>3.7848856758574412E-2</v>
      </c>
      <c r="AT182" s="594">
        <v>266.36099999999999</v>
      </c>
      <c r="AU182" s="595">
        <v>7.8712159562620135E-2</v>
      </c>
      <c r="AV182" s="596">
        <v>126.56007197186554</v>
      </c>
      <c r="AW182" s="596">
        <v>133.66612531984251</v>
      </c>
      <c r="AX182" s="596">
        <v>135.32580121277266</v>
      </c>
      <c r="AY182" s="596">
        <v>138.98982345862203</v>
      </c>
      <c r="AZ182" s="596">
        <v>144.25042937760693</v>
      </c>
      <c r="BA182" s="596">
        <v>155.6046921917536</v>
      </c>
    </row>
    <row r="183" spans="1:53" x14ac:dyDescent="0.25">
      <c r="A183" s="592" t="s">
        <v>71</v>
      </c>
      <c r="B183" s="593">
        <v>19.257092244366746</v>
      </c>
      <c r="C183" s="594">
        <v>15.964</v>
      </c>
      <c r="D183" s="595">
        <v>-0.1710067232673754</v>
      </c>
      <c r="E183" s="594">
        <v>10.904999999999999</v>
      </c>
      <c r="F183" s="595">
        <v>-0.31690052618391384</v>
      </c>
      <c r="G183" s="594">
        <v>15.837999999999999</v>
      </c>
      <c r="H183" s="595">
        <v>0.45236130215497478</v>
      </c>
      <c r="I183" s="594">
        <v>14.038</v>
      </c>
      <c r="J183" s="595">
        <v>-0.11365071347392341</v>
      </c>
      <c r="K183" s="594">
        <v>15.061999999999999</v>
      </c>
      <c r="L183" s="595">
        <v>7.2944863940732241E-2</v>
      </c>
      <c r="M183" s="594">
        <v>16.312999999999999</v>
      </c>
      <c r="N183" s="595">
        <v>8.3056698977559393E-2</v>
      </c>
      <c r="O183" s="594">
        <f>+[14]S2007!M29</f>
        <v>14.611000000000001</v>
      </c>
      <c r="P183" s="595">
        <f t="shared" si="10"/>
        <v>-0.10433396677496465</v>
      </c>
      <c r="Q183" s="594">
        <f>+[15]S2008!M29</f>
        <v>26.148</v>
      </c>
      <c r="R183" s="595">
        <f t="shared" si="11"/>
        <v>0.78961056738074042</v>
      </c>
      <c r="S183" s="680">
        <v>15.964</v>
      </c>
      <c r="T183" s="681">
        <v>-0.1710067232673754</v>
      </c>
      <c r="U183" s="680">
        <v>10.904999999999999</v>
      </c>
      <c r="V183" s="681">
        <v>-0.31690052618391384</v>
      </c>
      <c r="W183" s="680">
        <v>15.837999999999999</v>
      </c>
      <c r="X183" s="681">
        <v>0.45236130215497478</v>
      </c>
      <c r="Y183" s="680">
        <v>14.038</v>
      </c>
      <c r="Z183" s="681">
        <v>-0.11365071347392341</v>
      </c>
      <c r="AA183" s="680">
        <v>15.061999999999999</v>
      </c>
      <c r="AB183" s="681">
        <v>7.2944863940732241E-2</v>
      </c>
      <c r="AC183" s="680">
        <v>16.312999999999999</v>
      </c>
      <c r="AD183" s="681">
        <v>8.3056698977559393E-2</v>
      </c>
      <c r="AE183" s="594">
        <v>14.611000000000001</v>
      </c>
      <c r="AF183" s="595">
        <v>-0.10433396677496465</v>
      </c>
      <c r="AG183" s="594">
        <v>26.148</v>
      </c>
      <c r="AH183" s="595">
        <v>0.78961056738074042</v>
      </c>
      <c r="AI183" s="594">
        <v>23.681000000000001</v>
      </c>
      <c r="AJ183" s="595">
        <v>-9.4347560042833054E-2</v>
      </c>
      <c r="AK183" s="594">
        <v>26.233000000000001</v>
      </c>
      <c r="AL183" s="595">
        <v>0.10776571935306783</v>
      </c>
      <c r="AM183" s="596">
        <v>68.309947381608623</v>
      </c>
      <c r="AN183" s="596">
        <v>99.210724129290895</v>
      </c>
      <c r="AO183" s="596">
        <v>87.935354547732402</v>
      </c>
      <c r="AP183" s="596">
        <v>94.349787020796782</v>
      </c>
      <c r="AQ183" s="596">
        <v>102.18616887997995</v>
      </c>
      <c r="AR183" s="594">
        <v>36.496000000000002</v>
      </c>
      <c r="AS183" s="595">
        <v>0.3912247931994054</v>
      </c>
      <c r="AT183" s="594">
        <v>35.951999999999998</v>
      </c>
      <c r="AU183" s="595">
        <v>-1.4905743095133824E-2</v>
      </c>
      <c r="AV183" s="596">
        <v>91.524680531195187</v>
      </c>
      <c r="AW183" s="596">
        <v>163.79353545477323</v>
      </c>
      <c r="AX183" s="596">
        <v>148.34001503382612</v>
      </c>
      <c r="AY183" s="596">
        <v>164.32598346279127</v>
      </c>
      <c r="AZ183" s="596">
        <v>228.61438236031071</v>
      </c>
      <c r="BA183" s="596">
        <v>225.20671510899524</v>
      </c>
    </row>
    <row r="184" spans="1:53" x14ac:dyDescent="0.25">
      <c r="A184" s="592" t="s">
        <v>72</v>
      </c>
      <c r="B184" s="593">
        <v>85.476199083805469</v>
      </c>
      <c r="C184" s="594">
        <v>103.777</v>
      </c>
      <c r="D184" s="595">
        <v>0.21410405601039234</v>
      </c>
      <c r="E184" s="594">
        <v>81.631</v>
      </c>
      <c r="F184" s="595">
        <v>-0.21339988629465104</v>
      </c>
      <c r="G184" s="594">
        <v>92.453000000000003</v>
      </c>
      <c r="H184" s="595">
        <v>0.13257218458673792</v>
      </c>
      <c r="I184" s="594">
        <v>94.912000000000006</v>
      </c>
      <c r="J184" s="595">
        <v>2.6597298086595385E-2</v>
      </c>
      <c r="K184" s="594">
        <v>89.331999999999994</v>
      </c>
      <c r="L184" s="595">
        <v>-5.8791301416048679E-2</v>
      </c>
      <c r="M184" s="594">
        <v>110.794</v>
      </c>
      <c r="N184" s="595">
        <v>0.24024985447543998</v>
      </c>
      <c r="O184" s="594">
        <f>+[14]S2007!M30</f>
        <v>96.831000000000003</v>
      </c>
      <c r="P184" s="595">
        <f t="shared" si="10"/>
        <v>-0.12602668014513416</v>
      </c>
      <c r="Q184" s="594">
        <f>+[15]S2008!M30</f>
        <v>107.337</v>
      </c>
      <c r="R184" s="595">
        <f t="shared" si="11"/>
        <v>0.10849831149115469</v>
      </c>
      <c r="S184" s="680">
        <v>103.777</v>
      </c>
      <c r="T184" s="681">
        <v>0.21410405601039234</v>
      </c>
      <c r="U184" s="680">
        <v>81.631</v>
      </c>
      <c r="V184" s="681">
        <v>-0.21339988629465104</v>
      </c>
      <c r="W184" s="680">
        <v>92.453000000000003</v>
      </c>
      <c r="X184" s="681">
        <v>0.13257218458673792</v>
      </c>
      <c r="Y184" s="680">
        <v>94.912000000000006</v>
      </c>
      <c r="Z184" s="681">
        <v>2.6597298086595385E-2</v>
      </c>
      <c r="AA184" s="680">
        <v>89.331999999999994</v>
      </c>
      <c r="AB184" s="681">
        <v>-5.8791301416048679E-2</v>
      </c>
      <c r="AC184" s="680">
        <v>110.794</v>
      </c>
      <c r="AD184" s="681">
        <v>0.24024985447543998</v>
      </c>
      <c r="AE184" s="594">
        <v>96.831000000000003</v>
      </c>
      <c r="AF184" s="595">
        <v>-0.12602668014513416</v>
      </c>
      <c r="AG184" s="594">
        <v>107.337</v>
      </c>
      <c r="AH184" s="595">
        <v>0.10849831149115469</v>
      </c>
      <c r="AI184" s="594">
        <v>125.194</v>
      </c>
      <c r="AJ184" s="595">
        <v>0.16636388197918703</v>
      </c>
      <c r="AK184" s="594">
        <v>116.10899999999999</v>
      </c>
      <c r="AL184" s="595">
        <v>-7.2567375433327544E-2</v>
      </c>
      <c r="AM184" s="596">
        <v>78.660011370534903</v>
      </c>
      <c r="AN184" s="596">
        <v>89.088140917544351</v>
      </c>
      <c r="AO184" s="596">
        <v>91.457644757508888</v>
      </c>
      <c r="AP184" s="596">
        <v>86.080730797768283</v>
      </c>
      <c r="AQ184" s="596">
        <v>106.76161384507164</v>
      </c>
      <c r="AR184" s="594">
        <v>124.24299999999999</v>
      </c>
      <c r="AS184" s="595">
        <v>7.0054862241514443E-2</v>
      </c>
      <c r="AT184" s="594">
        <v>118.773</v>
      </c>
      <c r="AU184" s="595">
        <v>-4.4026625242468378E-2</v>
      </c>
      <c r="AV184" s="596">
        <v>93.306802085240463</v>
      </c>
      <c r="AW184" s="596">
        <v>103.43043256212842</v>
      </c>
      <c r="AX184" s="596">
        <v>120.6375208379506</v>
      </c>
      <c r="AY184" s="596">
        <v>111.88317257195718</v>
      </c>
      <c r="AZ184" s="596">
        <v>119.72113281362923</v>
      </c>
      <c r="BA184" s="596">
        <v>114.45021536563978</v>
      </c>
    </row>
    <row r="185" spans="1:53" x14ac:dyDescent="0.25">
      <c r="A185" s="592" t="s">
        <v>73</v>
      </c>
      <c r="B185" s="593">
        <v>247.67103761355594</v>
      </c>
      <c r="C185" s="594">
        <v>361.01100000000002</v>
      </c>
      <c r="D185" s="595">
        <v>0.45762299653013838</v>
      </c>
      <c r="E185" s="594">
        <v>357.94600000000003</v>
      </c>
      <c r="F185" s="595">
        <v>-8.4900460096783686E-3</v>
      </c>
      <c r="G185" s="594">
        <v>376.5</v>
      </c>
      <c r="H185" s="595">
        <v>5.1834634274443556E-2</v>
      </c>
      <c r="I185" s="594">
        <v>395.87400000000002</v>
      </c>
      <c r="J185" s="595">
        <v>5.1458167330677353E-2</v>
      </c>
      <c r="K185" s="594">
        <v>371.43900000000002</v>
      </c>
      <c r="L185" s="595">
        <v>-6.1724184967944351E-2</v>
      </c>
      <c r="M185" s="594">
        <v>430.78500000000003</v>
      </c>
      <c r="N185" s="595">
        <v>0.15977320636766737</v>
      </c>
      <c r="O185" s="594">
        <f>+[14]S2007!M31</f>
        <v>517.47199999999998</v>
      </c>
      <c r="P185" s="595">
        <f t="shared" si="10"/>
        <v>0.20123031210464606</v>
      </c>
      <c r="Q185" s="594">
        <f>+[15]S2008!M31</f>
        <v>478.91500000000002</v>
      </c>
      <c r="R185" s="595">
        <f t="shared" si="11"/>
        <v>-7.4510311669037085E-2</v>
      </c>
      <c r="S185" s="680">
        <v>361.01100000000002</v>
      </c>
      <c r="T185" s="681">
        <v>0.45762299653013838</v>
      </c>
      <c r="U185" s="680">
        <v>357.94600000000003</v>
      </c>
      <c r="V185" s="681">
        <v>-8.4900460096783686E-3</v>
      </c>
      <c r="W185" s="680">
        <v>376.5</v>
      </c>
      <c r="X185" s="681">
        <v>5.1834634274443556E-2</v>
      </c>
      <c r="Y185" s="680">
        <v>395.87400000000002</v>
      </c>
      <c r="Z185" s="681">
        <v>5.1458167330677353E-2</v>
      </c>
      <c r="AA185" s="680">
        <v>371.43900000000002</v>
      </c>
      <c r="AB185" s="681">
        <v>-6.1724184967944351E-2</v>
      </c>
      <c r="AC185" s="680">
        <v>430.78500000000003</v>
      </c>
      <c r="AD185" s="681">
        <v>0.15977320636766737</v>
      </c>
      <c r="AE185" s="594">
        <v>517.47199999999998</v>
      </c>
      <c r="AF185" s="595">
        <v>0.20123031210464606</v>
      </c>
      <c r="AG185" s="594">
        <v>478.91500000000002</v>
      </c>
      <c r="AH185" s="595">
        <v>-7.4510311669037085E-2</v>
      </c>
      <c r="AI185" s="594">
        <v>484.69</v>
      </c>
      <c r="AJ185" s="595">
        <v>1.2058507250764702E-2</v>
      </c>
      <c r="AK185" s="594">
        <v>504.47500000000002</v>
      </c>
      <c r="AL185" s="595">
        <v>4.0819905506612526E-2</v>
      </c>
      <c r="AM185" s="596">
        <v>99.150995399032169</v>
      </c>
      <c r="AN185" s="596">
        <v>104.29045098348803</v>
      </c>
      <c r="AO185" s="596">
        <v>109.65704646118816</v>
      </c>
      <c r="AP185" s="596">
        <v>102.88855464237932</v>
      </c>
      <c r="AQ185" s="596">
        <v>119.32738891612721</v>
      </c>
      <c r="AR185" s="594">
        <v>518.14300000000003</v>
      </c>
      <c r="AS185" s="595">
        <v>2.7093513058129751E-2</v>
      </c>
      <c r="AT185" s="594">
        <v>520.35799999999995</v>
      </c>
      <c r="AU185" s="595">
        <v>4.2748816446423442E-3</v>
      </c>
      <c r="AV185" s="596">
        <v>143.33967663035196</v>
      </c>
      <c r="AW185" s="596">
        <v>132.65939265008546</v>
      </c>
      <c r="AX185" s="596">
        <v>134.25906689823856</v>
      </c>
      <c r="AY185" s="596">
        <v>139.73950932243062</v>
      </c>
      <c r="AZ185" s="596">
        <v>143.52554354299454</v>
      </c>
      <c r="BA185" s="596">
        <v>144.1390982546238</v>
      </c>
    </row>
    <row r="186" spans="1:53" x14ac:dyDescent="0.25">
      <c r="A186" s="592" t="s">
        <v>74</v>
      </c>
      <c r="B186" s="593">
        <v>60.602085452958526</v>
      </c>
      <c r="C186" s="594">
        <v>59.372999999999998</v>
      </c>
      <c r="D186" s="595">
        <v>-2.0281240220892865E-2</v>
      </c>
      <c r="E186" s="594">
        <v>66.965999999999994</v>
      </c>
      <c r="F186" s="595">
        <v>0.12788641301601733</v>
      </c>
      <c r="G186" s="594">
        <v>69.751999999999995</v>
      </c>
      <c r="H186" s="595">
        <v>4.16032016247051E-2</v>
      </c>
      <c r="I186" s="594">
        <v>69.866</v>
      </c>
      <c r="J186" s="595">
        <v>1.6343617387315679E-3</v>
      </c>
      <c r="K186" s="594">
        <v>82.533000000000001</v>
      </c>
      <c r="L186" s="595">
        <v>0.18130421091804313</v>
      </c>
      <c r="M186" s="594">
        <v>89.644999999999996</v>
      </c>
      <c r="N186" s="595">
        <v>8.6171591969272834E-2</v>
      </c>
      <c r="O186" s="594">
        <f>+[14]S2007!M32</f>
        <v>88.688000000000002</v>
      </c>
      <c r="P186" s="595">
        <f t="shared" si="10"/>
        <v>-1.0675442021306193E-2</v>
      </c>
      <c r="Q186" s="594">
        <f>+[15]S2008!M32</f>
        <v>90.835999999999999</v>
      </c>
      <c r="R186" s="595">
        <f t="shared" si="11"/>
        <v>2.4219736604726639E-2</v>
      </c>
      <c r="S186" s="680">
        <v>59.372999999999998</v>
      </c>
      <c r="T186" s="681">
        <v>-2.0281240220892865E-2</v>
      </c>
      <c r="U186" s="680">
        <v>66.965999999999994</v>
      </c>
      <c r="V186" s="681">
        <v>0.12788641301601733</v>
      </c>
      <c r="W186" s="680">
        <v>69.751999999999995</v>
      </c>
      <c r="X186" s="681">
        <v>4.16032016247051E-2</v>
      </c>
      <c r="Y186" s="680">
        <v>69.866</v>
      </c>
      <c r="Z186" s="681">
        <v>1.6343617387315679E-3</v>
      </c>
      <c r="AA186" s="680">
        <v>82.533000000000001</v>
      </c>
      <c r="AB186" s="681">
        <v>0.18130421091804313</v>
      </c>
      <c r="AC186" s="680">
        <v>89.644999999999996</v>
      </c>
      <c r="AD186" s="681">
        <v>8.6171591969272834E-2</v>
      </c>
      <c r="AE186" s="594">
        <v>88.688000000000002</v>
      </c>
      <c r="AF186" s="595">
        <v>-1.0675442021306193E-2</v>
      </c>
      <c r="AG186" s="594">
        <v>90.835999999999999</v>
      </c>
      <c r="AH186" s="595">
        <v>2.4219736604726639E-2</v>
      </c>
      <c r="AI186" s="594">
        <v>107.075</v>
      </c>
      <c r="AJ186" s="595">
        <v>0.17877273327755522</v>
      </c>
      <c r="AK186" s="594">
        <v>111.17</v>
      </c>
      <c r="AL186" s="595">
        <v>3.8244221340182107E-2</v>
      </c>
      <c r="AM186" s="596">
        <v>112.78864130160173</v>
      </c>
      <c r="AN186" s="596">
        <v>117.48100988664881</v>
      </c>
      <c r="AO186" s="596">
        <v>117.6730163542351</v>
      </c>
      <c r="AP186" s="596">
        <v>139.00762973068566</v>
      </c>
      <c r="AQ186" s="596">
        <v>150.98613848045409</v>
      </c>
      <c r="AR186" s="594">
        <v>116.157</v>
      </c>
      <c r="AS186" s="595">
        <v>4.4859224610956143E-2</v>
      </c>
      <c r="AT186" s="594">
        <v>117.88</v>
      </c>
      <c r="AU186" s="595">
        <v>1.483337207400328E-2</v>
      </c>
      <c r="AV186" s="596">
        <v>149.37429471308508</v>
      </c>
      <c r="AW186" s="596">
        <v>152.99210078655281</v>
      </c>
      <c r="AX186" s="596">
        <v>180.34291681404005</v>
      </c>
      <c r="AY186" s="596">
        <v>187.23999124181029</v>
      </c>
      <c r="AZ186" s="596">
        <v>195.63943206508009</v>
      </c>
      <c r="BA186" s="596">
        <v>198.54142455324813</v>
      </c>
    </row>
    <row r="187" spans="1:53" x14ac:dyDescent="0.25">
      <c r="A187" s="598"/>
      <c r="B187" s="598"/>
      <c r="C187" s="599"/>
      <c r="D187" s="600"/>
      <c r="E187" s="599"/>
      <c r="F187" s="600"/>
      <c r="G187" s="599"/>
      <c r="H187" s="600"/>
      <c r="I187" s="599"/>
      <c r="J187" s="600"/>
      <c r="K187" s="599"/>
      <c r="L187" s="600"/>
      <c r="M187" s="599"/>
      <c r="N187" s="600"/>
      <c r="O187" s="599"/>
      <c r="P187" s="600"/>
      <c r="Q187" s="599"/>
      <c r="R187" s="600"/>
      <c r="S187" s="682"/>
      <c r="T187" s="683"/>
      <c r="U187" s="682"/>
      <c r="V187" s="683"/>
      <c r="W187" s="682"/>
      <c r="X187" s="683"/>
      <c r="Y187" s="682"/>
      <c r="Z187" s="683"/>
      <c r="AA187" s="682"/>
      <c r="AB187" s="683"/>
      <c r="AC187" s="682"/>
      <c r="AD187" s="683"/>
      <c r="AE187" s="599"/>
      <c r="AF187" s="600"/>
      <c r="AG187" s="599"/>
      <c r="AH187" s="600"/>
      <c r="AI187" s="599"/>
      <c r="AJ187" s="600"/>
      <c r="AK187" s="599"/>
      <c r="AL187" s="600"/>
      <c r="AM187" s="601"/>
      <c r="AN187" s="601"/>
      <c r="AO187" s="601"/>
      <c r="AP187" s="601"/>
      <c r="AQ187" s="601"/>
      <c r="AR187" s="599"/>
      <c r="AS187" s="600"/>
      <c r="AT187" s="599"/>
      <c r="AU187" s="600"/>
      <c r="AV187" s="601"/>
      <c r="AW187" s="601"/>
      <c r="AX187" s="601"/>
      <c r="AY187" s="601"/>
      <c r="AZ187" s="596"/>
      <c r="BA187" s="596"/>
    </row>
    <row r="188" spans="1:53" x14ac:dyDescent="0.25">
      <c r="A188" s="602" t="s">
        <v>286</v>
      </c>
      <c r="B188" s="603">
        <f>SUM(B166:B186)</f>
        <v>2272.871192834677</v>
      </c>
      <c r="C188" s="604">
        <f>SUM(C166:C186)</f>
        <v>2484.5429999999997</v>
      </c>
      <c r="D188" s="605">
        <f>(+C188-B188)/B188</f>
        <v>9.3129697728858124E-2</v>
      </c>
      <c r="E188" s="604">
        <f>SUM(E166:E186)</f>
        <v>2694.0029999999992</v>
      </c>
      <c r="F188" s="605">
        <f>(+E188-C188)/C188</f>
        <v>8.4305242453038484E-2</v>
      </c>
      <c r="G188" s="604">
        <f>SUM(G166:G186)</f>
        <v>2872.3490000000002</v>
      </c>
      <c r="H188" s="605">
        <f>(+G188-E188)/E188</f>
        <v>6.6201114104179157E-2</v>
      </c>
      <c r="I188" s="604">
        <f>SUM(I166:I186)</f>
        <v>3092.9889999999996</v>
      </c>
      <c r="J188" s="605">
        <f>(+I188-G188)/G188</f>
        <v>7.6815178099875536E-2</v>
      </c>
      <c r="K188" s="604">
        <f>SUM(K166:K186)</f>
        <v>3230.5669999999991</v>
      </c>
      <c r="L188" s="605">
        <f>(+K188-I188)/I188</f>
        <v>4.4480597894140439E-2</v>
      </c>
      <c r="M188" s="604">
        <f>SUM(M166:M186)</f>
        <v>3510.6809999999996</v>
      </c>
      <c r="N188" s="605">
        <f>(+M188-K188)/K188</f>
        <v>8.6707379850038888E-2</v>
      </c>
      <c r="O188" s="604">
        <f>SUM(O166:O186)</f>
        <v>3727.7299999999996</v>
      </c>
      <c r="P188" s="605">
        <f>(+O188-M188)/M188</f>
        <v>6.1825326767085929E-2</v>
      </c>
      <c r="Q188" s="604">
        <f>SUM(Q166:Q186)</f>
        <v>3905.5069999999996</v>
      </c>
      <c r="R188" s="605">
        <f>(+Q188-O188)/O188</f>
        <v>4.7690417492683233E-2</v>
      </c>
      <c r="S188" s="684">
        <v>2484.5429999999997</v>
      </c>
      <c r="T188" s="685">
        <v>9.3129697728858124E-2</v>
      </c>
      <c r="U188" s="684">
        <v>2694.0029999999992</v>
      </c>
      <c r="V188" s="685">
        <v>8.4305242453038484E-2</v>
      </c>
      <c r="W188" s="684">
        <v>2872.3490000000002</v>
      </c>
      <c r="X188" s="685">
        <v>6.6201114104179157E-2</v>
      </c>
      <c r="Y188" s="684">
        <v>3092.9889999999996</v>
      </c>
      <c r="Z188" s="685">
        <v>7.6815178099875536E-2</v>
      </c>
      <c r="AA188" s="684">
        <v>3230.5669999999991</v>
      </c>
      <c r="AB188" s="685">
        <v>4.4480597894140439E-2</v>
      </c>
      <c r="AC188" s="684">
        <v>3510.6809999999996</v>
      </c>
      <c r="AD188" s="685">
        <v>8.6707379850038888E-2</v>
      </c>
      <c r="AE188" s="604">
        <v>3727.73</v>
      </c>
      <c r="AF188" s="605">
        <v>6.1825326767085929E-2</v>
      </c>
      <c r="AG188" s="604">
        <v>3905.5069999999996</v>
      </c>
      <c r="AH188" s="605">
        <v>4.7690417492683233E-2</v>
      </c>
      <c r="AI188" s="604">
        <v>4079.8849999999998</v>
      </c>
      <c r="AJ188" s="605">
        <v>4.4649260646569107E-2</v>
      </c>
      <c r="AK188" s="604">
        <v>4504.4009999999998</v>
      </c>
      <c r="AL188" s="605">
        <v>0.1040509720249468</v>
      </c>
      <c r="AM188" s="606">
        <v>108.43052424530384</v>
      </c>
      <c r="AN188" s="606">
        <v>115.60874575324317</v>
      </c>
      <c r="AO188" s="606">
        <v>124.48925214818178</v>
      </c>
      <c r="AP188" s="606">
        <v>130.02660851512732</v>
      </c>
      <c r="AQ188" s="606">
        <v>141.30087505026074</v>
      </c>
      <c r="AR188" s="604">
        <v>4667.9370000000008</v>
      </c>
      <c r="AS188" s="605">
        <v>3.6305826235275451E-2</v>
      </c>
      <c r="AT188" s="604">
        <v>4700.4269999999997</v>
      </c>
      <c r="AU188" s="605">
        <v>6.9602481781564033E-3</v>
      </c>
      <c r="AV188" s="606">
        <v>150.0368478227183</v>
      </c>
      <c r="AW188" s="606">
        <v>157.19216773466991</v>
      </c>
      <c r="AX188" s="606">
        <v>164.21068180345441</v>
      </c>
      <c r="AY188" s="606">
        <v>181.2969628619831</v>
      </c>
      <c r="AZ188" s="606">
        <v>187.87909889263344</v>
      </c>
      <c r="BA188" s="606">
        <v>189.18678404841455</v>
      </c>
    </row>
    <row r="189" spans="1:53" x14ac:dyDescent="0.25">
      <c r="A189" s="429"/>
      <c r="B189" s="429"/>
      <c r="C189" s="429"/>
      <c r="D189" s="429"/>
      <c r="E189" s="429"/>
      <c r="F189" s="429"/>
      <c r="G189" s="429"/>
      <c r="H189" s="575"/>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I189" s="429"/>
      <c r="AJ189" s="429"/>
      <c r="AK189" s="429"/>
      <c r="AL189" s="429"/>
      <c r="AM189" s="429"/>
      <c r="AN189" s="429"/>
      <c r="AO189" s="429"/>
      <c r="AP189" s="429"/>
      <c r="AQ189" s="429"/>
      <c r="AR189" s="429"/>
      <c r="AS189" s="429"/>
      <c r="AT189" s="429"/>
      <c r="AU189" s="429"/>
      <c r="AV189" s="429"/>
      <c r="AW189" s="429"/>
      <c r="AX189" s="429"/>
      <c r="AY189" s="429"/>
      <c r="AZ189" s="429"/>
    </row>
    <row r="190" spans="1:53" ht="30.75" x14ac:dyDescent="0.45">
      <c r="A190" s="429"/>
      <c r="B190" s="429"/>
      <c r="C190" s="429"/>
      <c r="D190" s="429"/>
      <c r="E190" s="429"/>
      <c r="F190" s="429"/>
      <c r="G190" s="429"/>
      <c r="H190" s="574"/>
      <c r="I190" s="429"/>
      <c r="J190" s="429"/>
      <c r="K190" s="429"/>
      <c r="L190" s="429"/>
      <c r="M190" s="429"/>
      <c r="N190" s="429"/>
      <c r="O190" s="429"/>
      <c r="P190" s="429"/>
      <c r="Q190" s="429"/>
      <c r="R190" s="429"/>
      <c r="S190" s="429"/>
      <c r="T190" s="429"/>
      <c r="U190" s="429"/>
      <c r="V190" s="429"/>
      <c r="W190" s="429"/>
      <c r="X190" s="429"/>
      <c r="Y190" s="429"/>
      <c r="Z190" s="429"/>
      <c r="AA190" s="429"/>
      <c r="AB190" s="429"/>
      <c r="AC190" s="429"/>
      <c r="AD190" s="429"/>
      <c r="AI190" s="574"/>
      <c r="AJ190" s="429"/>
      <c r="AK190" s="574" t="s">
        <v>292</v>
      </c>
      <c r="AL190" s="429"/>
      <c r="AM190" s="429"/>
      <c r="AN190" s="429"/>
      <c r="AO190" s="429"/>
      <c r="AP190" s="429"/>
      <c r="AQ190" s="429"/>
      <c r="AR190" s="429"/>
      <c r="AS190" s="429"/>
      <c r="AT190" s="429"/>
      <c r="AU190" s="429"/>
      <c r="AV190" s="429"/>
      <c r="AW190" s="429"/>
      <c r="AX190" s="429"/>
      <c r="AY190" s="429"/>
      <c r="AZ190" s="429"/>
    </row>
    <row r="191" spans="1:53" x14ac:dyDescent="0.25">
      <c r="A191" s="429"/>
      <c r="B191" s="429"/>
      <c r="C191" s="429"/>
      <c r="D191" s="429"/>
      <c r="E191" s="429"/>
      <c r="F191" s="429"/>
      <c r="G191" s="429"/>
      <c r="H191" s="576"/>
      <c r="I191" s="429"/>
      <c r="J191" s="429"/>
      <c r="K191" s="429"/>
      <c r="L191" s="429"/>
      <c r="M191" s="429"/>
      <c r="N191" s="429"/>
      <c r="O191" s="429"/>
      <c r="P191" s="429"/>
      <c r="Q191" s="429"/>
      <c r="R191" s="429"/>
      <c r="S191" s="429"/>
      <c r="T191" s="429"/>
      <c r="U191" s="429"/>
      <c r="V191" s="429"/>
      <c r="W191" s="429"/>
      <c r="X191" s="429"/>
      <c r="Y191" s="429"/>
      <c r="Z191" s="429"/>
      <c r="AA191" s="429"/>
      <c r="AB191" s="429"/>
      <c r="AC191" s="429"/>
      <c r="AD191" s="429"/>
      <c r="AI191" s="429"/>
      <c r="AJ191" s="429"/>
      <c r="AK191" s="429"/>
      <c r="AL191" s="429"/>
      <c r="AM191" s="577"/>
      <c r="AN191" s="577"/>
      <c r="AO191" s="577"/>
      <c r="AP191" s="429"/>
      <c r="AQ191" s="429"/>
      <c r="AR191" s="429"/>
      <c r="AS191" s="429"/>
      <c r="AT191" s="429"/>
      <c r="AU191" s="429"/>
      <c r="AV191" s="429"/>
      <c r="AW191" s="429"/>
      <c r="AX191" s="429"/>
      <c r="AY191" s="429"/>
      <c r="AZ191" s="429"/>
    </row>
    <row r="192" spans="1:53" x14ac:dyDescent="0.25">
      <c r="A192" s="429"/>
      <c r="B192" s="429"/>
      <c r="C192" s="429"/>
      <c r="D192" s="429"/>
      <c r="E192" s="576"/>
      <c r="F192" s="576"/>
      <c r="G192" s="429"/>
      <c r="H192" s="429"/>
      <c r="I192" s="429"/>
      <c r="J192" s="429"/>
      <c r="K192" s="429"/>
      <c r="L192" s="429"/>
      <c r="M192" s="429"/>
      <c r="N192" s="429"/>
      <c r="O192" s="429"/>
      <c r="P192" s="429"/>
      <c r="Q192" s="429"/>
      <c r="R192" s="429"/>
      <c r="S192" s="429"/>
      <c r="T192" s="429"/>
      <c r="U192" s="429"/>
      <c r="V192" s="429"/>
      <c r="W192" s="429"/>
      <c r="X192" s="429"/>
      <c r="Y192" s="429"/>
      <c r="Z192" s="429"/>
      <c r="AA192" s="429"/>
      <c r="AB192" s="429"/>
      <c r="AC192" s="429"/>
      <c r="AD192" s="429"/>
      <c r="AI192" s="429"/>
      <c r="AJ192" s="429"/>
      <c r="AK192" s="429"/>
      <c r="AL192" s="429"/>
      <c r="AM192" s="578" t="s">
        <v>283</v>
      </c>
      <c r="AN192" s="579"/>
      <c r="AO192" s="579"/>
      <c r="AP192" s="579"/>
      <c r="AQ192" s="579"/>
      <c r="AR192" s="580"/>
      <c r="AS192" s="580"/>
      <c r="AT192" s="580"/>
      <c r="AU192" s="580"/>
      <c r="AV192" s="581"/>
      <c r="AW192" s="581"/>
      <c r="AX192" s="813" t="s">
        <v>283</v>
      </c>
      <c r="AY192" s="813"/>
      <c r="AZ192" s="813"/>
      <c r="BA192" s="813"/>
    </row>
    <row r="193" spans="1:53" x14ac:dyDescent="0.25">
      <c r="A193" s="582"/>
      <c r="B193" s="583">
        <v>2000</v>
      </c>
      <c r="C193" s="808">
        <v>2001</v>
      </c>
      <c r="D193" s="809"/>
      <c r="E193" s="808">
        <v>2002</v>
      </c>
      <c r="F193" s="809"/>
      <c r="G193" s="808">
        <v>2003</v>
      </c>
      <c r="H193" s="809"/>
      <c r="I193" s="808">
        <v>2004</v>
      </c>
      <c r="J193" s="809"/>
      <c r="K193" s="808">
        <v>2005</v>
      </c>
      <c r="L193" s="809"/>
      <c r="M193" s="808">
        <v>2006</v>
      </c>
      <c r="N193" s="809"/>
      <c r="O193" s="808">
        <v>2007</v>
      </c>
      <c r="P193" s="809"/>
      <c r="Q193" s="808">
        <v>2008</v>
      </c>
      <c r="R193" s="809"/>
      <c r="S193" s="817">
        <v>2001</v>
      </c>
      <c r="T193" s="818"/>
      <c r="U193" s="817">
        <v>2002</v>
      </c>
      <c r="V193" s="818"/>
      <c r="W193" s="817">
        <v>2003</v>
      </c>
      <c r="X193" s="818"/>
      <c r="Y193" s="817">
        <v>2004</v>
      </c>
      <c r="Z193" s="818"/>
      <c r="AA193" s="817">
        <v>2005</v>
      </c>
      <c r="AB193" s="818"/>
      <c r="AC193" s="817">
        <v>2006</v>
      </c>
      <c r="AD193" s="818"/>
      <c r="AE193" s="808">
        <v>2007</v>
      </c>
      <c r="AF193" s="809"/>
      <c r="AG193" s="808">
        <v>2008</v>
      </c>
      <c r="AH193" s="809"/>
      <c r="AI193" s="808">
        <f>+AI162</f>
        <v>2009</v>
      </c>
      <c r="AJ193" s="809"/>
      <c r="AK193" s="808">
        <f>+AK162</f>
        <v>2010</v>
      </c>
      <c r="AL193" s="809"/>
      <c r="AM193" s="584" t="s">
        <v>4</v>
      </c>
      <c r="AN193" s="584" t="s">
        <v>5</v>
      </c>
      <c r="AO193" s="584" t="s">
        <v>6</v>
      </c>
      <c r="AP193" s="584" t="s">
        <v>7</v>
      </c>
      <c r="AQ193" s="584" t="s">
        <v>8</v>
      </c>
      <c r="AR193" s="808">
        <f>+AR162</f>
        <v>2011</v>
      </c>
      <c r="AS193" s="809"/>
      <c r="AT193" s="808">
        <v>2012</v>
      </c>
      <c r="AU193" s="809"/>
      <c r="AV193" s="584" t="s">
        <v>9</v>
      </c>
      <c r="AW193" s="584" t="s">
        <v>10</v>
      </c>
      <c r="AX193" s="584" t="s">
        <v>11</v>
      </c>
      <c r="AY193" s="584" t="s">
        <v>12</v>
      </c>
      <c r="AZ193" s="584" t="s">
        <v>13</v>
      </c>
      <c r="BA193" s="584" t="s">
        <v>14</v>
      </c>
    </row>
    <row r="194" spans="1:53" x14ac:dyDescent="0.25">
      <c r="A194" s="585"/>
      <c r="B194" s="582"/>
      <c r="C194" s="586"/>
      <c r="D194" s="587"/>
      <c r="E194" s="586"/>
      <c r="F194" s="587" t="s">
        <v>284</v>
      </c>
      <c r="G194" s="586"/>
      <c r="H194" s="587" t="s">
        <v>284</v>
      </c>
      <c r="I194" s="586"/>
      <c r="J194" s="587" t="s">
        <v>284</v>
      </c>
      <c r="K194" s="586"/>
      <c r="L194" s="587" t="s">
        <v>284</v>
      </c>
      <c r="M194" s="586"/>
      <c r="N194" s="587" t="s">
        <v>284</v>
      </c>
      <c r="O194" s="586"/>
      <c r="P194" s="587" t="s">
        <v>284</v>
      </c>
      <c r="Q194" s="586"/>
      <c r="R194" s="587" t="s">
        <v>284</v>
      </c>
      <c r="S194" s="689"/>
      <c r="T194" s="690"/>
      <c r="U194" s="689"/>
      <c r="V194" s="690" t="s">
        <v>284</v>
      </c>
      <c r="W194" s="689"/>
      <c r="X194" s="690" t="s">
        <v>284</v>
      </c>
      <c r="Y194" s="689"/>
      <c r="Z194" s="690" t="s">
        <v>284</v>
      </c>
      <c r="AA194" s="689"/>
      <c r="AB194" s="690" t="s">
        <v>284</v>
      </c>
      <c r="AC194" s="689"/>
      <c r="AD194" s="690" t="s">
        <v>284</v>
      </c>
      <c r="AE194" s="586"/>
      <c r="AF194" s="587" t="s">
        <v>284</v>
      </c>
      <c r="AG194" s="586"/>
      <c r="AH194" s="587" t="s">
        <v>284</v>
      </c>
      <c r="AI194" s="586"/>
      <c r="AJ194" s="587" t="s">
        <v>284</v>
      </c>
      <c r="AK194" s="586"/>
      <c r="AL194" s="587" t="s">
        <v>284</v>
      </c>
      <c r="AM194" s="588"/>
      <c r="AN194" s="588"/>
      <c r="AO194" s="588"/>
      <c r="AP194" s="588"/>
      <c r="AQ194" s="588"/>
      <c r="AR194" s="586"/>
      <c r="AS194" s="587" t="s">
        <v>284</v>
      </c>
      <c r="AT194" s="586"/>
      <c r="AU194" s="587" t="s">
        <v>284</v>
      </c>
      <c r="AV194" s="588"/>
      <c r="AW194" s="588"/>
      <c r="AX194" s="588"/>
      <c r="AY194" s="588"/>
      <c r="AZ194" s="588"/>
      <c r="BA194" s="588"/>
    </row>
    <row r="195" spans="1:53" x14ac:dyDescent="0.25">
      <c r="A195" s="585"/>
      <c r="B195" s="589"/>
      <c r="C195" s="590"/>
      <c r="D195" s="591"/>
      <c r="E195" s="590"/>
      <c r="F195" s="591" t="s">
        <v>17</v>
      </c>
      <c r="G195" s="590"/>
      <c r="H195" s="591" t="s">
        <v>17</v>
      </c>
      <c r="I195" s="590"/>
      <c r="J195" s="591" t="s">
        <v>17</v>
      </c>
      <c r="K195" s="590"/>
      <c r="L195" s="591" t="s">
        <v>17</v>
      </c>
      <c r="M195" s="590"/>
      <c r="N195" s="591" t="s">
        <v>17</v>
      </c>
      <c r="O195" s="590"/>
      <c r="P195" s="591" t="s">
        <v>17</v>
      </c>
      <c r="Q195" s="590"/>
      <c r="R195" s="591" t="s">
        <v>17</v>
      </c>
      <c r="S195" s="691"/>
      <c r="T195" s="692"/>
      <c r="U195" s="691"/>
      <c r="V195" s="692" t="s">
        <v>17</v>
      </c>
      <c r="W195" s="691"/>
      <c r="X195" s="692" t="s">
        <v>17</v>
      </c>
      <c r="Y195" s="691"/>
      <c r="Z195" s="692" t="s">
        <v>17</v>
      </c>
      <c r="AA195" s="691"/>
      <c r="AB195" s="692" t="s">
        <v>17</v>
      </c>
      <c r="AC195" s="691"/>
      <c r="AD195" s="692" t="s">
        <v>17</v>
      </c>
      <c r="AE195" s="590"/>
      <c r="AF195" s="591" t="s">
        <v>17</v>
      </c>
      <c r="AG195" s="590"/>
      <c r="AH195" s="591" t="s">
        <v>17</v>
      </c>
      <c r="AI195" s="590"/>
      <c r="AJ195" s="591" t="s">
        <v>17</v>
      </c>
      <c r="AK195" s="590"/>
      <c r="AL195" s="591" t="s">
        <v>17</v>
      </c>
      <c r="AM195" s="588"/>
      <c r="AN195" s="588"/>
      <c r="AO195" s="588"/>
      <c r="AP195" s="588"/>
      <c r="AQ195" s="588"/>
      <c r="AR195" s="590"/>
      <c r="AS195" s="591" t="s">
        <v>17</v>
      </c>
      <c r="AT195" s="590"/>
      <c r="AU195" s="591" t="s">
        <v>17</v>
      </c>
      <c r="AV195" s="588"/>
      <c r="AW195" s="588"/>
      <c r="AX195" s="588"/>
      <c r="AY195" s="588"/>
      <c r="AZ195" s="588"/>
      <c r="BA195" s="588"/>
    </row>
    <row r="196" spans="1:53" x14ac:dyDescent="0.25">
      <c r="A196" s="585"/>
      <c r="B196" s="589"/>
      <c r="C196" s="590"/>
      <c r="D196" s="591"/>
      <c r="E196" s="590"/>
      <c r="F196" s="591" t="s">
        <v>285</v>
      </c>
      <c r="G196" s="590"/>
      <c r="H196" s="591" t="s">
        <v>285</v>
      </c>
      <c r="I196" s="590"/>
      <c r="J196" s="591" t="s">
        <v>285</v>
      </c>
      <c r="K196" s="590"/>
      <c r="L196" s="591" t="s">
        <v>285</v>
      </c>
      <c r="M196" s="590"/>
      <c r="N196" s="591" t="s">
        <v>285</v>
      </c>
      <c r="O196" s="590"/>
      <c r="P196" s="591" t="s">
        <v>285</v>
      </c>
      <c r="Q196" s="590"/>
      <c r="R196" s="591" t="s">
        <v>285</v>
      </c>
      <c r="S196" s="691"/>
      <c r="T196" s="692"/>
      <c r="U196" s="691"/>
      <c r="V196" s="692" t="s">
        <v>285</v>
      </c>
      <c r="W196" s="691"/>
      <c r="X196" s="692" t="s">
        <v>285</v>
      </c>
      <c r="Y196" s="691"/>
      <c r="Z196" s="692" t="s">
        <v>285</v>
      </c>
      <c r="AA196" s="691"/>
      <c r="AB196" s="692" t="s">
        <v>285</v>
      </c>
      <c r="AC196" s="691"/>
      <c r="AD196" s="692" t="s">
        <v>285</v>
      </c>
      <c r="AE196" s="590"/>
      <c r="AF196" s="591" t="s">
        <v>285</v>
      </c>
      <c r="AG196" s="590"/>
      <c r="AH196" s="591" t="s">
        <v>285</v>
      </c>
      <c r="AI196" s="590"/>
      <c r="AJ196" s="591" t="s">
        <v>285</v>
      </c>
      <c r="AK196" s="590"/>
      <c r="AL196" s="591" t="s">
        <v>285</v>
      </c>
      <c r="AM196" s="588"/>
      <c r="AN196" s="588"/>
      <c r="AO196" s="588"/>
      <c r="AP196" s="588"/>
      <c r="AQ196" s="588"/>
      <c r="AR196" s="590"/>
      <c r="AS196" s="591" t="s">
        <v>285</v>
      </c>
      <c r="AT196" s="590"/>
      <c r="AU196" s="591" t="s">
        <v>285</v>
      </c>
      <c r="AV196" s="588"/>
      <c r="AW196" s="588"/>
      <c r="AX196" s="588"/>
      <c r="AY196" s="588"/>
      <c r="AZ196" s="588"/>
      <c r="BA196" s="588"/>
    </row>
    <row r="197" spans="1:53" x14ac:dyDescent="0.25">
      <c r="A197" s="592" t="s">
        <v>54</v>
      </c>
      <c r="B197" s="593"/>
      <c r="C197" s="594">
        <v>65.010999999999996</v>
      </c>
      <c r="D197" s="595"/>
      <c r="E197" s="594">
        <v>74.707999999999998</v>
      </c>
      <c r="F197" s="595">
        <v>0.14915937302917973</v>
      </c>
      <c r="G197" s="594">
        <v>80.617000000000004</v>
      </c>
      <c r="H197" s="595">
        <v>7.9094608341810868E-2</v>
      </c>
      <c r="I197" s="594">
        <v>87.623999999999995</v>
      </c>
      <c r="J197" s="595">
        <v>8.6917151469292964E-2</v>
      </c>
      <c r="K197" s="594">
        <v>102.242</v>
      </c>
      <c r="L197" s="595">
        <v>0.16682644024468193</v>
      </c>
      <c r="M197" s="594">
        <v>112.887</v>
      </c>
      <c r="N197" s="595">
        <v>0.10411572543573087</v>
      </c>
      <c r="O197" s="594">
        <f>+[14]S2007!N12</f>
        <v>135.572</v>
      </c>
      <c r="P197" s="595">
        <f t="shared" ref="P197:P217" si="12">(+O197-M197)/M197</f>
        <v>0.20095316555493548</v>
      </c>
      <c r="Q197" s="594">
        <f>+[15]S2008!N12</f>
        <v>150.73500000000001</v>
      </c>
      <c r="R197" s="595">
        <f t="shared" ref="R197:R217" si="13">(+Q197-O197)/O197</f>
        <v>0.11184462868438919</v>
      </c>
      <c r="S197" s="680">
        <v>65.010999999999996</v>
      </c>
      <c r="T197" s="681"/>
      <c r="U197" s="680">
        <v>74.707999999999998</v>
      </c>
      <c r="V197" s="681">
        <v>0.14915937302917973</v>
      </c>
      <c r="W197" s="680">
        <v>80.617000000000004</v>
      </c>
      <c r="X197" s="681">
        <v>7.9094608341810868E-2</v>
      </c>
      <c r="Y197" s="680">
        <v>87.623999999999995</v>
      </c>
      <c r="Z197" s="681">
        <v>8.6917151469292964E-2</v>
      </c>
      <c r="AA197" s="680">
        <v>102.242</v>
      </c>
      <c r="AB197" s="681">
        <v>0.16682644024468193</v>
      </c>
      <c r="AC197" s="680">
        <v>112.887</v>
      </c>
      <c r="AD197" s="681">
        <v>0.10411572543573087</v>
      </c>
      <c r="AE197" s="594">
        <v>135.572</v>
      </c>
      <c r="AF197" s="595">
        <v>0.20095316555493548</v>
      </c>
      <c r="AG197" s="594">
        <v>150.73500000000001</v>
      </c>
      <c r="AH197" s="595">
        <v>0.11184462868438919</v>
      </c>
      <c r="AI197" s="594">
        <v>165.20099999999999</v>
      </c>
      <c r="AJ197" s="595">
        <v>9.596974823365495E-2</v>
      </c>
      <c r="AK197" s="594">
        <v>175.44399999999999</v>
      </c>
      <c r="AL197" s="595">
        <v>6.2003256638882301E-2</v>
      </c>
      <c r="AM197" s="596">
        <v>114.91593730291797</v>
      </c>
      <c r="AN197" s="596">
        <v>124.00516835612436</v>
      </c>
      <c r="AO197" s="596">
        <v>134.7833443571088</v>
      </c>
      <c r="AP197" s="596">
        <v>157.26876990047839</v>
      </c>
      <c r="AQ197" s="596">
        <v>173.64292196705173</v>
      </c>
      <c r="AR197" s="594">
        <v>177.69499999999999</v>
      </c>
      <c r="AS197" s="595">
        <v>1.2830304826611369E-2</v>
      </c>
      <c r="AT197" s="594">
        <v>173.61600000000001</v>
      </c>
      <c r="AU197" s="595">
        <v>-2.2955063451419452E-2</v>
      </c>
      <c r="AV197" s="596">
        <v>208.53701681253943</v>
      </c>
      <c r="AW197" s="596">
        <v>231.86076202488812</v>
      </c>
      <c r="AX197" s="596">
        <v>254.11238098168002</v>
      </c>
      <c r="AY197" s="596">
        <v>269.86817615480459</v>
      </c>
      <c r="AZ197" s="596">
        <v>273.33066711787239</v>
      </c>
      <c r="BA197" s="596">
        <v>267.0563443109628</v>
      </c>
    </row>
    <row r="198" spans="1:53" x14ac:dyDescent="0.25">
      <c r="A198" s="592" t="s">
        <v>55</v>
      </c>
      <c r="B198" s="593"/>
      <c r="C198" s="594">
        <v>1.889</v>
      </c>
      <c r="D198" s="595"/>
      <c r="E198" s="594">
        <v>1.034</v>
      </c>
      <c r="F198" s="595">
        <v>-0.45262043409211222</v>
      </c>
      <c r="G198" s="594">
        <v>1.0309999999999999</v>
      </c>
      <c r="H198" s="595">
        <v>-2.9013539651838623E-3</v>
      </c>
      <c r="I198" s="594">
        <v>1.0349999999999999</v>
      </c>
      <c r="J198" s="595">
        <v>3.8797284190106732E-3</v>
      </c>
      <c r="K198" s="594">
        <v>1.04</v>
      </c>
      <c r="L198" s="595">
        <v>4.8309178743962469E-3</v>
      </c>
      <c r="M198" s="594">
        <v>1.046</v>
      </c>
      <c r="N198" s="595">
        <v>5.7692307692307739E-3</v>
      </c>
      <c r="O198" s="594">
        <f>+[14]S2007!N13</f>
        <v>1.0569999999999999</v>
      </c>
      <c r="P198" s="595">
        <f t="shared" si="12"/>
        <v>1.0516252390057265E-2</v>
      </c>
      <c r="Q198" s="594">
        <f>+[15]S2008!N13</f>
        <v>4.585</v>
      </c>
      <c r="R198" s="595">
        <f t="shared" si="13"/>
        <v>3.3377483443708611</v>
      </c>
      <c r="S198" s="680">
        <v>1.889</v>
      </c>
      <c r="T198" s="681"/>
      <c r="U198" s="680">
        <v>1.034</v>
      </c>
      <c r="V198" s="681">
        <v>-0.45262043409211222</v>
      </c>
      <c r="W198" s="680">
        <v>1.0309999999999999</v>
      </c>
      <c r="X198" s="681">
        <v>-2.9013539651838623E-3</v>
      </c>
      <c r="Y198" s="680">
        <v>1.0349999999999999</v>
      </c>
      <c r="Z198" s="681">
        <v>3.8797284190106732E-3</v>
      </c>
      <c r="AA198" s="680">
        <v>1.04</v>
      </c>
      <c r="AB198" s="681">
        <v>4.8309178743962469E-3</v>
      </c>
      <c r="AC198" s="680">
        <v>1.046</v>
      </c>
      <c r="AD198" s="681">
        <v>5.7692307692307739E-3</v>
      </c>
      <c r="AE198" s="594">
        <v>1.0569999999999999</v>
      </c>
      <c r="AF198" s="595">
        <v>1.0516252390057265E-2</v>
      </c>
      <c r="AG198" s="594">
        <v>4.585</v>
      </c>
      <c r="AH198" s="595">
        <v>3.3377483443708611</v>
      </c>
      <c r="AI198" s="594">
        <v>4.569</v>
      </c>
      <c r="AJ198" s="595">
        <v>-3.4896401308615078E-3</v>
      </c>
      <c r="AK198" s="594">
        <v>4.601</v>
      </c>
      <c r="AL198" s="595">
        <v>7.0037207266360315E-3</v>
      </c>
      <c r="AM198" s="596">
        <v>54.737956590788777</v>
      </c>
      <c r="AN198" s="596">
        <v>54.579142403388033</v>
      </c>
      <c r="AO198" s="596">
        <v>54.790894653255684</v>
      </c>
      <c r="AP198" s="596">
        <v>55.055584965590256</v>
      </c>
      <c r="AQ198" s="596">
        <v>55.373213340391743</v>
      </c>
      <c r="AR198" s="594">
        <v>5.2549999999999999</v>
      </c>
      <c r="AS198" s="595">
        <v>0.14214301238861116</v>
      </c>
      <c r="AT198" s="594">
        <v>5.4749999999999996</v>
      </c>
      <c r="AU198" s="595">
        <v>4.1864890580399571E-2</v>
      </c>
      <c r="AV198" s="596">
        <v>55.955532027527788</v>
      </c>
      <c r="AW198" s="596">
        <v>242.72101641079934</v>
      </c>
      <c r="AX198" s="596">
        <v>241.87400741132873</v>
      </c>
      <c r="AY198" s="596">
        <v>243.56802541026997</v>
      </c>
      <c r="AZ198" s="596">
        <v>0.3707634053274802</v>
      </c>
      <c r="BA198" s="596">
        <v>289.83589200635254</v>
      </c>
    </row>
    <row r="199" spans="1:53" x14ac:dyDescent="0.25">
      <c r="A199" s="592" t="s">
        <v>56</v>
      </c>
      <c r="B199" s="593"/>
      <c r="C199" s="594">
        <v>247.297</v>
      </c>
      <c r="D199" s="595"/>
      <c r="E199" s="594">
        <v>243.84399999999999</v>
      </c>
      <c r="F199" s="595">
        <v>-1.3962967605753418E-2</v>
      </c>
      <c r="G199" s="594">
        <v>254.71100000000001</v>
      </c>
      <c r="H199" s="595">
        <v>4.4565377864536418E-2</v>
      </c>
      <c r="I199" s="594">
        <v>253.36799999999999</v>
      </c>
      <c r="J199" s="595">
        <v>-5.2726423279717705E-3</v>
      </c>
      <c r="K199" s="594">
        <v>249.30199999999999</v>
      </c>
      <c r="L199" s="595">
        <v>-1.604780398471789E-2</v>
      </c>
      <c r="M199" s="594">
        <v>254.571</v>
      </c>
      <c r="N199" s="595">
        <v>2.1135008944974391E-2</v>
      </c>
      <c r="O199" s="594">
        <f>+[14]S2007!N14</f>
        <v>270.70499999999998</v>
      </c>
      <c r="P199" s="595">
        <f t="shared" si="12"/>
        <v>6.3377211072745854E-2</v>
      </c>
      <c r="Q199" s="594">
        <f>+[15]S2008!N14</f>
        <v>262.78399999999999</v>
      </c>
      <c r="R199" s="595">
        <f t="shared" si="13"/>
        <v>-2.9260634269777038E-2</v>
      </c>
      <c r="S199" s="680">
        <v>247.297</v>
      </c>
      <c r="T199" s="681"/>
      <c r="U199" s="680">
        <v>243.84399999999999</v>
      </c>
      <c r="V199" s="681">
        <v>-1.3962967605753418E-2</v>
      </c>
      <c r="W199" s="680">
        <v>254.71100000000001</v>
      </c>
      <c r="X199" s="681">
        <v>4.4565377864536418E-2</v>
      </c>
      <c r="Y199" s="680">
        <v>253.36799999999999</v>
      </c>
      <c r="Z199" s="681">
        <v>-5.2726423279717705E-3</v>
      </c>
      <c r="AA199" s="680">
        <v>249.30199999999999</v>
      </c>
      <c r="AB199" s="681">
        <v>-1.604780398471789E-2</v>
      </c>
      <c r="AC199" s="680">
        <v>254.571</v>
      </c>
      <c r="AD199" s="681">
        <v>2.1135008944974391E-2</v>
      </c>
      <c r="AE199" s="594">
        <v>270.70499999999998</v>
      </c>
      <c r="AF199" s="595">
        <v>6.3377211072745854E-2</v>
      </c>
      <c r="AG199" s="594">
        <v>262.78399999999999</v>
      </c>
      <c r="AH199" s="595">
        <v>-2.9260634269777038E-2</v>
      </c>
      <c r="AI199" s="594">
        <v>252.417</v>
      </c>
      <c r="AJ199" s="595">
        <v>-3.9450651485630747E-2</v>
      </c>
      <c r="AK199" s="594">
        <v>243.626</v>
      </c>
      <c r="AL199" s="595">
        <v>-3.482728976257541E-2</v>
      </c>
      <c r="AM199" s="596">
        <v>98.603703239424661</v>
      </c>
      <c r="AN199" s="596">
        <v>102.99801453313223</v>
      </c>
      <c r="AO199" s="596">
        <v>102.45494284200778</v>
      </c>
      <c r="AP199" s="596">
        <v>100.81076600201376</v>
      </c>
      <c r="AQ199" s="596">
        <v>102.94140244321605</v>
      </c>
      <c r="AR199" s="594">
        <v>242.97900000000001</v>
      </c>
      <c r="AS199" s="595">
        <v>-2.6557099816932155E-3</v>
      </c>
      <c r="AT199" s="594">
        <v>241.607</v>
      </c>
      <c r="AU199" s="595">
        <v>-5.6465785109001765E-3</v>
      </c>
      <c r="AV199" s="596">
        <v>109.46554143398423</v>
      </c>
      <c r="AW199" s="596">
        <v>106.2625102609413</v>
      </c>
      <c r="AX199" s="596">
        <v>102.07038500264864</v>
      </c>
      <c r="AY199" s="596">
        <v>98.515550127983758</v>
      </c>
      <c r="AZ199" s="596">
        <v>-1.4083183282693312E-2</v>
      </c>
      <c r="BA199" s="596">
        <v>97.699122916978368</v>
      </c>
    </row>
    <row r="200" spans="1:53" x14ac:dyDescent="0.25">
      <c r="A200" s="592" t="s">
        <v>57</v>
      </c>
      <c r="B200" s="593"/>
      <c r="C200" s="594">
        <v>53.494999999999997</v>
      </c>
      <c r="D200" s="595"/>
      <c r="E200" s="594">
        <v>6.8559999999999999</v>
      </c>
      <c r="F200" s="595">
        <v>-0.87183848957846521</v>
      </c>
      <c r="G200" s="594">
        <v>5.5510000000000002</v>
      </c>
      <c r="H200" s="595">
        <v>-0.19034422403733953</v>
      </c>
      <c r="I200" s="594">
        <v>5.2450000000000001</v>
      </c>
      <c r="J200" s="595">
        <v>-5.5125202666186278E-2</v>
      </c>
      <c r="K200" s="594">
        <v>5.4169999999999998</v>
      </c>
      <c r="L200" s="595">
        <v>3.2793136320304998E-2</v>
      </c>
      <c r="M200" s="594">
        <v>5.4880000000000004</v>
      </c>
      <c r="N200" s="595">
        <v>1.3106885730109031E-2</v>
      </c>
      <c r="O200" s="594">
        <f>+[14]S2007!N15</f>
        <v>5.6369999999999996</v>
      </c>
      <c r="P200" s="595">
        <f t="shared" si="12"/>
        <v>2.7150145772594593E-2</v>
      </c>
      <c r="Q200" s="594">
        <f>+[15]S2008!N15</f>
        <v>5.5679999999999996</v>
      </c>
      <c r="R200" s="595">
        <f t="shared" si="13"/>
        <v>-1.2240553485896746E-2</v>
      </c>
      <c r="S200" s="680">
        <v>53.494999999999997</v>
      </c>
      <c r="T200" s="681"/>
      <c r="U200" s="680">
        <v>6.8559999999999999</v>
      </c>
      <c r="V200" s="681">
        <v>-0.87183848957846521</v>
      </c>
      <c r="W200" s="680">
        <v>5.5510000000000002</v>
      </c>
      <c r="X200" s="681">
        <v>-0.19034422403733953</v>
      </c>
      <c r="Y200" s="680">
        <v>5.2450000000000001</v>
      </c>
      <c r="Z200" s="681">
        <v>-5.5125202666186278E-2</v>
      </c>
      <c r="AA200" s="680">
        <v>5.4169999999999998</v>
      </c>
      <c r="AB200" s="681">
        <v>3.2793136320304998E-2</v>
      </c>
      <c r="AC200" s="680">
        <v>5.4880000000000004</v>
      </c>
      <c r="AD200" s="681">
        <v>1.3106885730109031E-2</v>
      </c>
      <c r="AE200" s="594">
        <v>5.6369999999999996</v>
      </c>
      <c r="AF200" s="595">
        <v>2.7150145772594593E-2</v>
      </c>
      <c r="AG200" s="594">
        <v>5.5679999999999996</v>
      </c>
      <c r="AH200" s="595">
        <v>-1.2240553485896746E-2</v>
      </c>
      <c r="AI200" s="594">
        <v>5.327</v>
      </c>
      <c r="AJ200" s="595">
        <v>-4.3283045977011436E-2</v>
      </c>
      <c r="AK200" s="594">
        <v>6.1139999999999999</v>
      </c>
      <c r="AL200" s="595">
        <v>0.14773793880232775</v>
      </c>
      <c r="AM200" s="596">
        <v>12.816151042153479</v>
      </c>
      <c r="AN200" s="596">
        <v>10.376670716889436</v>
      </c>
      <c r="AO200" s="596">
        <v>9.8046546406206119</v>
      </c>
      <c r="AP200" s="596">
        <v>10.126180016824009</v>
      </c>
      <c r="AQ200" s="596">
        <v>10.258902701187026</v>
      </c>
      <c r="AR200" s="594">
        <v>6.1429999999999998</v>
      </c>
      <c r="AS200" s="595">
        <v>4.7432122996401566E-3</v>
      </c>
      <c r="AT200" s="594">
        <v>6.085</v>
      </c>
      <c r="AU200" s="595">
        <v>-9.4416408920722505E-3</v>
      </c>
      <c r="AV200" s="596">
        <v>10.53743340499112</v>
      </c>
      <c r="AW200" s="596">
        <v>10.408449387793254</v>
      </c>
      <c r="AX200" s="596">
        <v>9.9579399943919924</v>
      </c>
      <c r="AY200" s="596">
        <v>11.429105523880736</v>
      </c>
      <c r="AZ200" s="596">
        <v>0.27617149042401934</v>
      </c>
      <c r="BA200" s="596">
        <v>11.374894849985978</v>
      </c>
    </row>
    <row r="201" spans="1:53" x14ac:dyDescent="0.25">
      <c r="A201" s="592" t="s">
        <v>58</v>
      </c>
      <c r="B201" s="593"/>
      <c r="C201" s="594">
        <v>3.1280000000000001</v>
      </c>
      <c r="D201" s="595"/>
      <c r="E201" s="594">
        <v>3.7309999999999999</v>
      </c>
      <c r="F201" s="595">
        <v>0.19277493606138099</v>
      </c>
      <c r="G201" s="594">
        <v>1.952</v>
      </c>
      <c r="H201" s="595">
        <v>-0.47681586705976947</v>
      </c>
      <c r="I201" s="594">
        <v>1.873</v>
      </c>
      <c r="J201" s="595">
        <v>-4.0471311475409819E-2</v>
      </c>
      <c r="K201" s="594">
        <v>1.9470000000000001</v>
      </c>
      <c r="L201" s="595">
        <v>3.950880939668984E-2</v>
      </c>
      <c r="M201" s="594">
        <v>1.7549999999999999</v>
      </c>
      <c r="N201" s="595">
        <v>-9.8613251155624124E-2</v>
      </c>
      <c r="O201" s="594">
        <f>+[14]S2007!N16</f>
        <v>0.95099999999999996</v>
      </c>
      <c r="P201" s="595">
        <f t="shared" si="12"/>
        <v>-0.4581196581196581</v>
      </c>
      <c r="Q201" s="594">
        <f>+[15]S2008!N16</f>
        <v>2.9089999999999998</v>
      </c>
      <c r="R201" s="595">
        <f t="shared" si="13"/>
        <v>2.0588853838065191</v>
      </c>
      <c r="S201" s="680">
        <v>3.1280000000000001</v>
      </c>
      <c r="T201" s="681"/>
      <c r="U201" s="680">
        <v>3.7309999999999999</v>
      </c>
      <c r="V201" s="681">
        <v>0.19277493606138099</v>
      </c>
      <c r="W201" s="680">
        <v>1.952</v>
      </c>
      <c r="X201" s="681">
        <v>-0.47681586705976947</v>
      </c>
      <c r="Y201" s="680">
        <v>1.873</v>
      </c>
      <c r="Z201" s="681">
        <v>-4.0471311475409819E-2</v>
      </c>
      <c r="AA201" s="680">
        <v>1.9470000000000001</v>
      </c>
      <c r="AB201" s="681">
        <v>3.950880939668984E-2</v>
      </c>
      <c r="AC201" s="680">
        <v>1.7549999999999999</v>
      </c>
      <c r="AD201" s="681">
        <v>-9.8613251155624124E-2</v>
      </c>
      <c r="AE201" s="594">
        <v>0.95099999999999996</v>
      </c>
      <c r="AF201" s="595">
        <v>-0.4581196581196581</v>
      </c>
      <c r="AG201" s="594">
        <v>2.9089999999999998</v>
      </c>
      <c r="AH201" s="595">
        <v>2.0588853838065191</v>
      </c>
      <c r="AI201" s="594">
        <v>3.1869999999999998</v>
      </c>
      <c r="AJ201" s="595">
        <v>9.5565486421450685E-2</v>
      </c>
      <c r="AK201" s="594">
        <v>2.9729999999999999</v>
      </c>
      <c r="AL201" s="595">
        <v>-6.7147787888296201E-2</v>
      </c>
      <c r="AM201" s="596">
        <v>119.27749360613809</v>
      </c>
      <c r="AN201" s="596">
        <v>62.404092071611252</v>
      </c>
      <c r="AO201" s="596">
        <v>59.87851662404092</v>
      </c>
      <c r="AP201" s="596">
        <v>62.244245524296673</v>
      </c>
      <c r="AQ201" s="596">
        <v>56.106138107416875</v>
      </c>
      <c r="AR201" s="594">
        <v>12.311999999999999</v>
      </c>
      <c r="AS201" s="595">
        <v>3.1412714429868815</v>
      </c>
      <c r="AT201" s="594">
        <v>1.1499999999999999</v>
      </c>
      <c r="AU201" s="595">
        <v>-0.90659519168291092</v>
      </c>
      <c r="AV201" s="596">
        <v>30.402813299232733</v>
      </c>
      <c r="AW201" s="596">
        <v>92.998721227621473</v>
      </c>
      <c r="AX201" s="596">
        <v>101.88618925831202</v>
      </c>
      <c r="AY201" s="596">
        <v>95.044757033248075</v>
      </c>
      <c r="AZ201" s="596">
        <v>-2.1466684107511469</v>
      </c>
      <c r="BA201" s="596">
        <v>36.764705882352935</v>
      </c>
    </row>
    <row r="202" spans="1:53" x14ac:dyDescent="0.25">
      <c r="A202" s="592" t="s">
        <v>59</v>
      </c>
      <c r="B202" s="593"/>
      <c r="C202" s="594">
        <v>62.573</v>
      </c>
      <c r="D202" s="595"/>
      <c r="E202" s="594">
        <v>69.5</v>
      </c>
      <c r="F202" s="595">
        <v>0.11070269924727917</v>
      </c>
      <c r="G202" s="594">
        <v>83.372</v>
      </c>
      <c r="H202" s="595">
        <v>0.19959712230215826</v>
      </c>
      <c r="I202" s="594">
        <v>96.254000000000005</v>
      </c>
      <c r="J202" s="595">
        <v>0.15451230628988155</v>
      </c>
      <c r="K202" s="594">
        <v>108.63500000000001</v>
      </c>
      <c r="L202" s="595">
        <v>0.12862842063706442</v>
      </c>
      <c r="M202" s="594">
        <v>128.23500000000001</v>
      </c>
      <c r="N202" s="595">
        <v>0.18042067473650303</v>
      </c>
      <c r="O202" s="594">
        <f>+[14]S2007!N17</f>
        <v>33.676000000000002</v>
      </c>
      <c r="P202" s="595">
        <f t="shared" si="12"/>
        <v>-0.73738838850547828</v>
      </c>
      <c r="Q202" s="594">
        <f>+[15]S2008!N17</f>
        <v>32.725000000000001</v>
      </c>
      <c r="R202" s="595">
        <f t="shared" si="13"/>
        <v>-2.8239695925881946E-2</v>
      </c>
      <c r="S202" s="680">
        <v>62.573</v>
      </c>
      <c r="T202" s="681"/>
      <c r="U202" s="680">
        <v>69.5</v>
      </c>
      <c r="V202" s="681">
        <v>0.11070269924727917</v>
      </c>
      <c r="W202" s="680">
        <v>83.372</v>
      </c>
      <c r="X202" s="681">
        <v>0.19959712230215826</v>
      </c>
      <c r="Y202" s="680">
        <v>96.254000000000005</v>
      </c>
      <c r="Z202" s="681">
        <v>0.15451230628988155</v>
      </c>
      <c r="AA202" s="680">
        <v>108.63500000000001</v>
      </c>
      <c r="AB202" s="681">
        <v>0.12862842063706442</v>
      </c>
      <c r="AC202" s="680">
        <v>128.23500000000001</v>
      </c>
      <c r="AD202" s="681">
        <v>0.18042067473650303</v>
      </c>
      <c r="AE202" s="594">
        <v>33.676000000000002</v>
      </c>
      <c r="AF202" s="595">
        <v>-0.73738838850547828</v>
      </c>
      <c r="AG202" s="594">
        <v>32.725000000000001</v>
      </c>
      <c r="AH202" s="595">
        <v>-2.8239695925881946E-2</v>
      </c>
      <c r="AI202" s="594">
        <v>33.665999999999997</v>
      </c>
      <c r="AJ202" s="595">
        <v>2.8754774637127438E-2</v>
      </c>
      <c r="AK202" s="594">
        <v>33.53</v>
      </c>
      <c r="AL202" s="595">
        <v>-4.0396839541375776E-3</v>
      </c>
      <c r="AM202" s="596">
        <v>111.07026992472791</v>
      </c>
      <c r="AN202" s="596">
        <v>133.23957617502757</v>
      </c>
      <c r="AO202" s="596">
        <v>153.82673037891743</v>
      </c>
      <c r="AP202" s="596">
        <v>173.61321975932111</v>
      </c>
      <c r="AQ202" s="596">
        <v>204.93663401147461</v>
      </c>
      <c r="AR202" s="594">
        <v>32.058</v>
      </c>
      <c r="AS202" s="595">
        <v>-4.3900984193259808E-2</v>
      </c>
      <c r="AT202" s="594">
        <v>31.609000000000002</v>
      </c>
      <c r="AU202" s="595">
        <v>-1.4005864370827814E-2</v>
      </c>
      <c r="AV202" s="596">
        <v>53.818739712016367</v>
      </c>
      <c r="AW202" s="596">
        <v>52.298914867434839</v>
      </c>
      <c r="AX202" s="596">
        <v>53.802758378214236</v>
      </c>
      <c r="AY202" s="596">
        <v>53.585412238505427</v>
      </c>
      <c r="AZ202" s="596">
        <v>-6.4559537726154304E-3</v>
      </c>
      <c r="BA202" s="596">
        <v>50.515398015118343</v>
      </c>
    </row>
    <row r="203" spans="1:53" x14ac:dyDescent="0.25">
      <c r="A203" s="592" t="s">
        <v>60</v>
      </c>
      <c r="B203" s="593"/>
      <c r="C203" s="594">
        <v>10.336</v>
      </c>
      <c r="D203" s="595"/>
      <c r="E203" s="594">
        <v>10.443</v>
      </c>
      <c r="F203" s="595">
        <v>1.0352167182662473E-2</v>
      </c>
      <c r="G203" s="594">
        <v>11.028</v>
      </c>
      <c r="H203" s="595">
        <v>5.6018385521401981E-2</v>
      </c>
      <c r="I203" s="594">
        <v>12.186</v>
      </c>
      <c r="J203" s="595">
        <v>0.10500544069640909</v>
      </c>
      <c r="K203" s="594">
        <v>12.301</v>
      </c>
      <c r="L203" s="595">
        <v>9.4370589200722318E-3</v>
      </c>
      <c r="M203" s="594">
        <v>13.951000000000001</v>
      </c>
      <c r="N203" s="595">
        <v>0.13413543614340301</v>
      </c>
      <c r="O203" s="594">
        <f>+[14]S2007!N18</f>
        <v>7.5270000000000001</v>
      </c>
      <c r="P203" s="595">
        <f t="shared" si="12"/>
        <v>-0.46046878359974197</v>
      </c>
      <c r="Q203" s="594">
        <f>+[15]S2008!N18</f>
        <v>54.058</v>
      </c>
      <c r="R203" s="595">
        <f t="shared" si="13"/>
        <v>6.1818785704796069</v>
      </c>
      <c r="S203" s="680">
        <v>10.336</v>
      </c>
      <c r="T203" s="681"/>
      <c r="U203" s="680">
        <v>10.443</v>
      </c>
      <c r="V203" s="681">
        <v>1.0352167182662473E-2</v>
      </c>
      <c r="W203" s="680">
        <v>11.028</v>
      </c>
      <c r="X203" s="681">
        <v>5.6018385521401981E-2</v>
      </c>
      <c r="Y203" s="680">
        <v>12.186</v>
      </c>
      <c r="Z203" s="681">
        <v>0.10500544069640909</v>
      </c>
      <c r="AA203" s="680">
        <v>12.301</v>
      </c>
      <c r="AB203" s="681">
        <v>9.4370589200722318E-3</v>
      </c>
      <c r="AC203" s="680">
        <v>13.951000000000001</v>
      </c>
      <c r="AD203" s="681">
        <v>0.13413543614340301</v>
      </c>
      <c r="AE203" s="594">
        <v>7.5270000000000001</v>
      </c>
      <c r="AF203" s="595">
        <v>-0.46046878359974197</v>
      </c>
      <c r="AG203" s="594">
        <v>54.058</v>
      </c>
      <c r="AH203" s="595">
        <v>6.1818785704796069</v>
      </c>
      <c r="AI203" s="594">
        <v>57.554000000000002</v>
      </c>
      <c r="AJ203" s="595">
        <v>6.4671278996633288E-2</v>
      </c>
      <c r="AK203" s="594">
        <v>59.85</v>
      </c>
      <c r="AL203" s="595">
        <v>3.9892970080272427E-2</v>
      </c>
      <c r="AM203" s="596">
        <v>101.03521671826624</v>
      </c>
      <c r="AN203" s="596">
        <v>106.69504643962848</v>
      </c>
      <c r="AO203" s="596">
        <v>117.8986068111455</v>
      </c>
      <c r="AP203" s="596">
        <v>119.01122291021672</v>
      </c>
      <c r="AQ203" s="596">
        <v>134.9748452012384</v>
      </c>
      <c r="AR203" s="594">
        <v>62.643999999999998</v>
      </c>
      <c r="AS203" s="595">
        <v>4.6683375104427681E-2</v>
      </c>
      <c r="AT203" s="594">
        <v>62.436999999999998</v>
      </c>
      <c r="AU203" s="595">
        <v>-3.3043866930592036E-3</v>
      </c>
      <c r="AV203" s="596">
        <v>72.823142414860683</v>
      </c>
      <c r="AW203" s="596">
        <v>523.00696594427245</v>
      </c>
      <c r="AX203" s="596">
        <v>556.83049535603709</v>
      </c>
      <c r="AY203" s="596">
        <v>579.0441176470589</v>
      </c>
      <c r="AZ203" s="596">
        <v>0.3859613978354588</v>
      </c>
      <c r="BA203" s="596">
        <v>604.07314241486074</v>
      </c>
    </row>
    <row r="204" spans="1:53" x14ac:dyDescent="0.25">
      <c r="A204" s="592" t="s">
        <v>61</v>
      </c>
      <c r="B204" s="593"/>
      <c r="C204" s="594">
        <v>123.911</v>
      </c>
      <c r="D204" s="595"/>
      <c r="E204" s="594">
        <v>124.82299999999999</v>
      </c>
      <c r="F204" s="595">
        <v>7.3601213774401944E-3</v>
      </c>
      <c r="G204" s="594">
        <v>130.44</v>
      </c>
      <c r="H204" s="595">
        <v>4.4999719602957823E-2</v>
      </c>
      <c r="I204" s="594">
        <v>144.352</v>
      </c>
      <c r="J204" s="595">
        <v>0.10665440049064709</v>
      </c>
      <c r="K204" s="594">
        <v>156.50399999999999</v>
      </c>
      <c r="L204" s="595">
        <v>8.4183107958323997E-2</v>
      </c>
      <c r="M204" s="594">
        <v>172.107</v>
      </c>
      <c r="N204" s="595">
        <v>9.9697132341665454E-2</v>
      </c>
      <c r="O204" s="594">
        <f>+[14]S2007!N19</f>
        <v>185.286</v>
      </c>
      <c r="P204" s="595">
        <f t="shared" si="12"/>
        <v>7.65744565880528E-2</v>
      </c>
      <c r="Q204" s="594">
        <f>+[15]S2008!N19</f>
        <v>91.340999999999994</v>
      </c>
      <c r="R204" s="595">
        <f t="shared" si="13"/>
        <v>-0.50702697451507406</v>
      </c>
      <c r="S204" s="680">
        <v>123.911</v>
      </c>
      <c r="T204" s="681"/>
      <c r="U204" s="680">
        <v>124.82299999999999</v>
      </c>
      <c r="V204" s="681">
        <v>7.3601213774401944E-3</v>
      </c>
      <c r="W204" s="680">
        <v>130.44</v>
      </c>
      <c r="X204" s="681">
        <v>4.4999719602957823E-2</v>
      </c>
      <c r="Y204" s="680">
        <v>144.352</v>
      </c>
      <c r="Z204" s="681">
        <v>0.10665440049064709</v>
      </c>
      <c r="AA204" s="680">
        <v>156.50399999999999</v>
      </c>
      <c r="AB204" s="681">
        <v>8.4183107958323997E-2</v>
      </c>
      <c r="AC204" s="680">
        <v>172.107</v>
      </c>
      <c r="AD204" s="681">
        <v>9.9697132341665454E-2</v>
      </c>
      <c r="AE204" s="594">
        <v>185.286</v>
      </c>
      <c r="AF204" s="595">
        <v>7.65744565880528E-2</v>
      </c>
      <c r="AG204" s="594">
        <v>91.340999999999994</v>
      </c>
      <c r="AH204" s="595">
        <v>-0.50702697451507406</v>
      </c>
      <c r="AI204" s="594">
        <v>96.644999999999996</v>
      </c>
      <c r="AJ204" s="595">
        <v>5.8068118369625936E-2</v>
      </c>
      <c r="AK204" s="594">
        <v>97.418999999999997</v>
      </c>
      <c r="AL204" s="595">
        <v>8.0086916032904021E-3</v>
      </c>
      <c r="AM204" s="596">
        <v>100.73601213774401</v>
      </c>
      <c r="AN204" s="596">
        <v>105.26910443786265</v>
      </c>
      <c r="AO204" s="596">
        <v>116.49651766187021</v>
      </c>
      <c r="AP204" s="596">
        <v>126.30355658496823</v>
      </c>
      <c r="AQ204" s="596">
        <v>138.89565898104286</v>
      </c>
      <c r="AR204" s="594">
        <v>95.691000000000003</v>
      </c>
      <c r="AS204" s="595">
        <v>-1.7737812952298777E-2</v>
      </c>
      <c r="AT204" s="594">
        <v>91.617000000000004</v>
      </c>
      <c r="AU204" s="595">
        <v>-4.2574536790293736E-2</v>
      </c>
      <c r="AV204" s="596">
        <v>149.53151858995568</v>
      </c>
      <c r="AW204" s="596">
        <v>73.715005124645913</v>
      </c>
      <c r="AX204" s="596">
        <v>77.995496767841431</v>
      </c>
      <c r="AY204" s="596">
        <v>78.620138647900504</v>
      </c>
      <c r="AZ204" s="596">
        <v>6.4632612143356027E-3</v>
      </c>
      <c r="BA204" s="596">
        <v>73.93774564001582</v>
      </c>
    </row>
    <row r="205" spans="1:53" x14ac:dyDescent="0.25">
      <c r="A205" s="592" t="s">
        <v>62</v>
      </c>
      <c r="B205" s="593"/>
      <c r="C205" s="594">
        <v>20.571999999999999</v>
      </c>
      <c r="D205" s="595"/>
      <c r="E205" s="594">
        <v>18.189</v>
      </c>
      <c r="F205" s="595">
        <v>-0.11583706008166436</v>
      </c>
      <c r="G205" s="594">
        <v>20.04</v>
      </c>
      <c r="H205" s="595">
        <v>0.10176480290285332</v>
      </c>
      <c r="I205" s="594">
        <v>18.827000000000002</v>
      </c>
      <c r="J205" s="595">
        <v>-6.0528942115768335E-2</v>
      </c>
      <c r="K205" s="594">
        <v>9.09</v>
      </c>
      <c r="L205" s="595">
        <v>-0.51718276942688701</v>
      </c>
      <c r="M205" s="594">
        <v>8.2080000000000002</v>
      </c>
      <c r="N205" s="595">
        <v>-9.7029702970296991E-2</v>
      </c>
      <c r="O205" s="594">
        <f>+[14]S2007!N20</f>
        <v>8.8179999999999996</v>
      </c>
      <c r="P205" s="595">
        <f t="shared" si="12"/>
        <v>7.4317738791422935E-2</v>
      </c>
      <c r="Q205" s="594">
        <f>+[15]S2008!N20</f>
        <v>9.2919999999999998</v>
      </c>
      <c r="R205" s="595">
        <f t="shared" si="13"/>
        <v>5.3753685643002973E-2</v>
      </c>
      <c r="S205" s="680">
        <v>20.571999999999999</v>
      </c>
      <c r="T205" s="681"/>
      <c r="U205" s="680">
        <v>18.189</v>
      </c>
      <c r="V205" s="681">
        <v>-0.11583706008166436</v>
      </c>
      <c r="W205" s="680">
        <v>20.04</v>
      </c>
      <c r="X205" s="681">
        <v>0.10176480290285332</v>
      </c>
      <c r="Y205" s="680">
        <v>18.827000000000002</v>
      </c>
      <c r="Z205" s="681">
        <v>-6.0528942115768335E-2</v>
      </c>
      <c r="AA205" s="680">
        <v>9.09</v>
      </c>
      <c r="AB205" s="681">
        <v>-0.51718276942688701</v>
      </c>
      <c r="AC205" s="680">
        <v>8.2080000000000002</v>
      </c>
      <c r="AD205" s="681">
        <v>-9.7029702970296991E-2</v>
      </c>
      <c r="AE205" s="594">
        <v>8.8179999999999996</v>
      </c>
      <c r="AF205" s="595">
        <v>7.4317738791422935E-2</v>
      </c>
      <c r="AG205" s="594">
        <v>9.2919999999999998</v>
      </c>
      <c r="AH205" s="595">
        <v>5.3753685643002973E-2</v>
      </c>
      <c r="AI205" s="594">
        <v>9.6669999999999998</v>
      </c>
      <c r="AJ205" s="595">
        <v>4.0357296599225143E-2</v>
      </c>
      <c r="AK205" s="594">
        <v>7.8730000000000002</v>
      </c>
      <c r="AL205" s="595">
        <v>-0.18557980759284159</v>
      </c>
      <c r="AM205" s="596">
        <v>88.41629399183357</v>
      </c>
      <c r="AN205" s="596">
        <v>97.413960723313238</v>
      </c>
      <c r="AO205" s="596">
        <v>91.517596733424085</v>
      </c>
      <c r="AP205" s="596">
        <v>44.186272603538789</v>
      </c>
      <c r="AQ205" s="596">
        <v>39.898891697452854</v>
      </c>
      <c r="AR205" s="594">
        <v>7.2850000000000001</v>
      </c>
      <c r="AS205" s="595">
        <v>-7.4685634446843646E-2</v>
      </c>
      <c r="AT205" s="594">
        <v>7.2930000000000001</v>
      </c>
      <c r="AU205" s="595">
        <v>1.0981468771448192E-3</v>
      </c>
      <c r="AV205" s="596">
        <v>42.864087108691429</v>
      </c>
      <c r="AW205" s="596">
        <v>45.168189772506317</v>
      </c>
      <c r="AX205" s="596">
        <v>46.991055804005441</v>
      </c>
      <c r="AY205" s="596">
        <v>38.270464709313636</v>
      </c>
      <c r="AZ205" s="596">
        <v>-0.90209900638168961</v>
      </c>
      <c r="BA205" s="596">
        <v>35.451098580594987</v>
      </c>
    </row>
    <row r="206" spans="1:53" x14ac:dyDescent="0.25">
      <c r="A206" s="592" t="s">
        <v>63</v>
      </c>
      <c r="B206" s="593"/>
      <c r="C206" s="594">
        <v>76.197000000000003</v>
      </c>
      <c r="D206" s="595"/>
      <c r="E206" s="594">
        <v>80.265000000000001</v>
      </c>
      <c r="F206" s="595">
        <v>5.3387928658608579E-2</v>
      </c>
      <c r="G206" s="594">
        <v>72.55</v>
      </c>
      <c r="H206" s="595">
        <v>-9.6119105463153345E-2</v>
      </c>
      <c r="I206" s="594">
        <v>67.599000000000004</v>
      </c>
      <c r="J206" s="595">
        <v>-6.8242591316333479E-2</v>
      </c>
      <c r="K206" s="594">
        <v>70.370999999999995</v>
      </c>
      <c r="L206" s="595">
        <v>4.1006523765144326E-2</v>
      </c>
      <c r="M206" s="594">
        <v>73.680000000000007</v>
      </c>
      <c r="N206" s="595">
        <v>4.7022210853903054E-2</v>
      </c>
      <c r="O206" s="594">
        <f>+[14]S2007!N21</f>
        <v>77.683000000000007</v>
      </c>
      <c r="P206" s="595">
        <f t="shared" si="12"/>
        <v>5.4329533116178066E-2</v>
      </c>
      <c r="Q206" s="594">
        <f>+[15]S2008!N21</f>
        <v>78.472999999999999</v>
      </c>
      <c r="R206" s="595">
        <f t="shared" si="13"/>
        <v>1.0169535162133182E-2</v>
      </c>
      <c r="S206" s="680">
        <v>76.197000000000003</v>
      </c>
      <c r="T206" s="681"/>
      <c r="U206" s="680">
        <v>80.265000000000001</v>
      </c>
      <c r="V206" s="681">
        <v>5.3387928658608579E-2</v>
      </c>
      <c r="W206" s="680">
        <v>72.55</v>
      </c>
      <c r="X206" s="681">
        <v>-9.6119105463153345E-2</v>
      </c>
      <c r="Y206" s="680">
        <v>67.599000000000004</v>
      </c>
      <c r="Z206" s="681">
        <v>-6.8242591316333479E-2</v>
      </c>
      <c r="AA206" s="680">
        <v>70.370999999999995</v>
      </c>
      <c r="AB206" s="681">
        <v>4.1006523765144326E-2</v>
      </c>
      <c r="AC206" s="680">
        <v>73.680000000000007</v>
      </c>
      <c r="AD206" s="681">
        <v>4.7022210853903054E-2</v>
      </c>
      <c r="AE206" s="594">
        <v>77.683000000000007</v>
      </c>
      <c r="AF206" s="595">
        <v>5.4329533116178066E-2</v>
      </c>
      <c r="AG206" s="594">
        <v>78.472999999999999</v>
      </c>
      <c r="AH206" s="595">
        <v>1.0169535162133182E-2</v>
      </c>
      <c r="AI206" s="594">
        <v>87.21</v>
      </c>
      <c r="AJ206" s="595">
        <v>0.1113376575382615</v>
      </c>
      <c r="AK206" s="594">
        <v>83.26</v>
      </c>
      <c r="AL206" s="595">
        <v>-4.5292970989565293E-2</v>
      </c>
      <c r="AM206" s="596">
        <v>105.33879286586085</v>
      </c>
      <c r="AN206" s="596">
        <v>95.213722325025913</v>
      </c>
      <c r="AO206" s="596">
        <v>88.716091184692317</v>
      </c>
      <c r="AP206" s="596">
        <v>92.354029686208108</v>
      </c>
      <c r="AQ206" s="596">
        <v>96.696720343320607</v>
      </c>
      <c r="AR206" s="594">
        <v>87.688999999999993</v>
      </c>
      <c r="AS206" s="595">
        <v>5.3194811434061823E-2</v>
      </c>
      <c r="AT206" s="594">
        <v>82.894999999999996</v>
      </c>
      <c r="AU206" s="595">
        <v>-5.4670483184892031E-2</v>
      </c>
      <c r="AV206" s="596">
        <v>101.95020801343885</v>
      </c>
      <c r="AW206" s="596">
        <v>102.98699423861831</v>
      </c>
      <c r="AX206" s="596">
        <v>114.4533249340525</v>
      </c>
      <c r="AY206" s="596">
        <v>109.26939380815517</v>
      </c>
      <c r="AZ206" s="596">
        <v>-5.944193470814696E-2</v>
      </c>
      <c r="BA206" s="596">
        <v>108.79037232436971</v>
      </c>
    </row>
    <row r="207" spans="1:53" x14ac:dyDescent="0.25">
      <c r="A207" s="592" t="s">
        <v>64</v>
      </c>
      <c r="B207" s="593"/>
      <c r="C207" s="594">
        <v>32.494999999999997</v>
      </c>
      <c r="D207" s="595"/>
      <c r="E207" s="594">
        <v>22.298999999999999</v>
      </c>
      <c r="F207" s="595">
        <v>-0.31377134943837509</v>
      </c>
      <c r="G207" s="594">
        <v>17.920999999999999</v>
      </c>
      <c r="H207" s="595">
        <v>-0.19633167406610164</v>
      </c>
      <c r="I207" s="594">
        <v>21.053000000000001</v>
      </c>
      <c r="J207" s="595">
        <v>0.17476703308967143</v>
      </c>
      <c r="K207" s="594">
        <v>22.756</v>
      </c>
      <c r="L207" s="595">
        <v>8.0891084406022856E-2</v>
      </c>
      <c r="M207" s="594">
        <v>24.177</v>
      </c>
      <c r="N207" s="595">
        <v>6.2445069432237627E-2</v>
      </c>
      <c r="O207" s="594">
        <f>+[14]S2007!N22</f>
        <v>25.151</v>
      </c>
      <c r="P207" s="595">
        <f t="shared" si="12"/>
        <v>4.0286222442817564E-2</v>
      </c>
      <c r="Q207" s="594">
        <f>+[15]S2008!N22</f>
        <v>7.94</v>
      </c>
      <c r="R207" s="595">
        <f t="shared" si="13"/>
        <v>-0.68430678700648084</v>
      </c>
      <c r="S207" s="680">
        <v>32.494999999999997</v>
      </c>
      <c r="T207" s="681"/>
      <c r="U207" s="680">
        <v>22.298999999999999</v>
      </c>
      <c r="V207" s="681">
        <v>-0.31377134943837509</v>
      </c>
      <c r="W207" s="680">
        <v>17.920999999999999</v>
      </c>
      <c r="X207" s="681">
        <v>-0.19633167406610164</v>
      </c>
      <c r="Y207" s="680">
        <v>21.053000000000001</v>
      </c>
      <c r="Z207" s="681">
        <v>0.17476703308967143</v>
      </c>
      <c r="AA207" s="680">
        <v>22.756</v>
      </c>
      <c r="AB207" s="681">
        <v>8.0891084406022856E-2</v>
      </c>
      <c r="AC207" s="680">
        <v>24.177</v>
      </c>
      <c r="AD207" s="681">
        <v>6.2445069432237627E-2</v>
      </c>
      <c r="AE207" s="594">
        <v>25.151</v>
      </c>
      <c r="AF207" s="595">
        <v>4.0286222442817564E-2</v>
      </c>
      <c r="AG207" s="594">
        <v>7.94</v>
      </c>
      <c r="AH207" s="595">
        <v>-0.68430678700648084</v>
      </c>
      <c r="AI207" s="594">
        <v>8.5350000000000001</v>
      </c>
      <c r="AJ207" s="595">
        <v>7.4937027707808523E-2</v>
      </c>
      <c r="AK207" s="594">
        <v>8.3550000000000004</v>
      </c>
      <c r="AL207" s="595">
        <v>-2.1089630931458665E-2</v>
      </c>
      <c r="AM207" s="596">
        <v>68.622865056162496</v>
      </c>
      <c r="AN207" s="596">
        <v>55.150023080473922</v>
      </c>
      <c r="AO207" s="596">
        <v>64.788428989075243</v>
      </c>
      <c r="AP207" s="596">
        <v>70.02923526696415</v>
      </c>
      <c r="AQ207" s="596">
        <v>74.402215725496234</v>
      </c>
      <c r="AR207" s="594">
        <v>8.2650000000000006</v>
      </c>
      <c r="AS207" s="595">
        <v>-1.0771992818671437E-2</v>
      </c>
      <c r="AT207" s="594">
        <v>7.8129999999999997</v>
      </c>
      <c r="AU207" s="595">
        <v>-5.468844525105878E-2</v>
      </c>
      <c r="AV207" s="596">
        <v>77.39959993845207</v>
      </c>
      <c r="AW207" s="596">
        <v>24.434528388982926</v>
      </c>
      <c r="AX207" s="596">
        <v>26.265579319895366</v>
      </c>
      <c r="AY207" s="596">
        <v>25.711647945837825</v>
      </c>
      <c r="AZ207" s="596">
        <v>-6.4901156890158518E-2</v>
      </c>
      <c r="BA207" s="596">
        <v>24.04369903062009</v>
      </c>
    </row>
    <row r="208" spans="1:53" x14ac:dyDescent="0.25">
      <c r="A208" s="592" t="s">
        <v>65</v>
      </c>
      <c r="B208" s="593"/>
      <c r="C208" s="594">
        <v>40.021000000000001</v>
      </c>
      <c r="D208" s="595"/>
      <c r="E208" s="594">
        <v>43.752000000000002</v>
      </c>
      <c r="F208" s="595">
        <v>9.3226056320431808E-2</v>
      </c>
      <c r="G208" s="594">
        <v>46.960999999999999</v>
      </c>
      <c r="H208" s="595">
        <v>7.3345218504296858E-2</v>
      </c>
      <c r="I208" s="594">
        <v>51.896999999999998</v>
      </c>
      <c r="J208" s="595">
        <v>0.10510849428248972</v>
      </c>
      <c r="K208" s="594">
        <v>54.441000000000003</v>
      </c>
      <c r="L208" s="595">
        <v>4.9020174576565198E-2</v>
      </c>
      <c r="M208" s="594">
        <v>58.357999999999997</v>
      </c>
      <c r="N208" s="595">
        <v>7.1949449863154505E-2</v>
      </c>
      <c r="O208" s="594">
        <f>+[14]S2007!N23</f>
        <v>59.195999999999998</v>
      </c>
      <c r="P208" s="595">
        <f t="shared" si="12"/>
        <v>1.4359642208437592E-2</v>
      </c>
      <c r="Q208" s="594">
        <f>+[15]S2008!N23</f>
        <v>63.835999999999999</v>
      </c>
      <c r="R208" s="595">
        <f t="shared" si="13"/>
        <v>7.8383674572606268E-2</v>
      </c>
      <c r="S208" s="680">
        <v>40.021000000000001</v>
      </c>
      <c r="T208" s="681"/>
      <c r="U208" s="680">
        <v>43.752000000000002</v>
      </c>
      <c r="V208" s="681">
        <v>9.3226056320431808E-2</v>
      </c>
      <c r="W208" s="680">
        <v>46.960999999999999</v>
      </c>
      <c r="X208" s="681">
        <v>7.3345218504296858E-2</v>
      </c>
      <c r="Y208" s="680">
        <v>51.896999999999998</v>
      </c>
      <c r="Z208" s="681">
        <v>0.10510849428248972</v>
      </c>
      <c r="AA208" s="680">
        <v>54.441000000000003</v>
      </c>
      <c r="AB208" s="681">
        <v>4.9020174576565198E-2</v>
      </c>
      <c r="AC208" s="680">
        <v>58.357999999999997</v>
      </c>
      <c r="AD208" s="681">
        <v>7.1949449863154505E-2</v>
      </c>
      <c r="AE208" s="594">
        <v>59.195999999999998</v>
      </c>
      <c r="AF208" s="595">
        <v>1.4359642208437592E-2</v>
      </c>
      <c r="AG208" s="594">
        <v>63.835999999999999</v>
      </c>
      <c r="AH208" s="595">
        <v>7.8383674572606268E-2</v>
      </c>
      <c r="AI208" s="594">
        <v>68.286000000000001</v>
      </c>
      <c r="AJ208" s="595">
        <v>6.9709881571527091E-2</v>
      </c>
      <c r="AK208" s="594">
        <v>69.153000000000006</v>
      </c>
      <c r="AL208" s="595">
        <v>1.2696599595817655E-2</v>
      </c>
      <c r="AM208" s="596">
        <v>109.32260563204318</v>
      </c>
      <c r="AN208" s="596">
        <v>117.34089602958446</v>
      </c>
      <c r="AO208" s="596">
        <v>129.67442092901226</v>
      </c>
      <c r="AP208" s="596">
        <v>136.03108368106746</v>
      </c>
      <c r="AQ208" s="596">
        <v>145.81844531620897</v>
      </c>
      <c r="AR208" s="594">
        <v>71.087999999999994</v>
      </c>
      <c r="AS208" s="595">
        <v>2.7981432475814322E-2</v>
      </c>
      <c r="AT208" s="594">
        <v>73.12</v>
      </c>
      <c r="AU208" s="595">
        <v>2.8584289894215773E-2</v>
      </c>
      <c r="AV208" s="596">
        <v>147.91234601834037</v>
      </c>
      <c r="AW208" s="596">
        <v>159.5062592139127</v>
      </c>
      <c r="AX208" s="596">
        <v>170.62542165363186</v>
      </c>
      <c r="AY208" s="596">
        <v>172.79178431323555</v>
      </c>
      <c r="AZ208" s="596">
        <v>3.172484344673876E-2</v>
      </c>
      <c r="BA208" s="596">
        <v>182.70408035781216</v>
      </c>
    </row>
    <row r="209" spans="1:53" x14ac:dyDescent="0.25">
      <c r="A209" s="592" t="s">
        <v>66</v>
      </c>
      <c r="B209" s="593"/>
      <c r="C209" s="594">
        <v>240.44499999999999</v>
      </c>
      <c r="D209" s="595"/>
      <c r="E209" s="594">
        <v>183.07900000000001</v>
      </c>
      <c r="F209" s="595">
        <v>-0.23858262804383534</v>
      </c>
      <c r="G209" s="594">
        <v>235.84</v>
      </c>
      <c r="H209" s="595">
        <v>0.28818706678537676</v>
      </c>
      <c r="I209" s="594">
        <v>265.22399999999999</v>
      </c>
      <c r="J209" s="595">
        <v>0.12459294436906371</v>
      </c>
      <c r="K209" s="594">
        <v>254.001</v>
      </c>
      <c r="L209" s="595">
        <v>-4.2315175097276211E-2</v>
      </c>
      <c r="M209" s="594">
        <v>265.93</v>
      </c>
      <c r="N209" s="595">
        <v>4.6964382029992015E-2</v>
      </c>
      <c r="O209" s="594">
        <f>+[14]S2007!N24</f>
        <v>269.48399999999998</v>
      </c>
      <c r="P209" s="595">
        <f t="shared" si="12"/>
        <v>1.3364419208062172E-2</v>
      </c>
      <c r="Q209" s="594">
        <f>+[15]S2008!N24</f>
        <v>263.596</v>
      </c>
      <c r="R209" s="595">
        <f t="shared" si="13"/>
        <v>-2.1849163586706362E-2</v>
      </c>
      <c r="S209" s="680">
        <v>240.44499999999999</v>
      </c>
      <c r="T209" s="681"/>
      <c r="U209" s="680">
        <v>183.07900000000001</v>
      </c>
      <c r="V209" s="681">
        <v>-0.23858262804383534</v>
      </c>
      <c r="W209" s="680">
        <v>235.84</v>
      </c>
      <c r="X209" s="681">
        <v>0.28818706678537676</v>
      </c>
      <c r="Y209" s="680">
        <v>265.22399999999999</v>
      </c>
      <c r="Z209" s="681">
        <v>0.12459294436906371</v>
      </c>
      <c r="AA209" s="680">
        <v>254.001</v>
      </c>
      <c r="AB209" s="681">
        <v>-4.2315175097276211E-2</v>
      </c>
      <c r="AC209" s="680">
        <v>265.93</v>
      </c>
      <c r="AD209" s="681">
        <v>4.6964382029992015E-2</v>
      </c>
      <c r="AE209" s="594">
        <v>269.48399999999998</v>
      </c>
      <c r="AF209" s="595">
        <v>1.3364419208062172E-2</v>
      </c>
      <c r="AG209" s="594">
        <v>263.596</v>
      </c>
      <c r="AH209" s="595">
        <v>-2.1849163586706362E-2</v>
      </c>
      <c r="AI209" s="594">
        <v>246.36600000000001</v>
      </c>
      <c r="AJ209" s="595">
        <v>-6.5365180048255631E-2</v>
      </c>
      <c r="AK209" s="594">
        <v>228.935</v>
      </c>
      <c r="AL209" s="595">
        <v>-7.0752457725497875E-2</v>
      </c>
      <c r="AM209" s="596">
        <v>76.141737195616457</v>
      </c>
      <c r="AN209" s="596">
        <v>98.084801097964203</v>
      </c>
      <c r="AO209" s="596">
        <v>110.30547526461353</v>
      </c>
      <c r="AP209" s="596">
        <v>105.63787976460314</v>
      </c>
      <c r="AQ209" s="596">
        <v>110.59909750670633</v>
      </c>
      <c r="AR209" s="594">
        <v>212.58099999999999</v>
      </c>
      <c r="AS209" s="595">
        <v>-7.1435123506672263E-2</v>
      </c>
      <c r="AT209" s="594">
        <v>211.119</v>
      </c>
      <c r="AU209" s="595">
        <v>-6.8773785051344629E-3</v>
      </c>
      <c r="AV209" s="596">
        <v>112.07719020981929</v>
      </c>
      <c r="AW209" s="596">
        <v>109.62839734658654</v>
      </c>
      <c r="AX209" s="596">
        <v>102.4625174156252</v>
      </c>
      <c r="AY209" s="596">
        <v>95.213042483728088</v>
      </c>
      <c r="AZ209" s="596">
        <v>-2.9425630695371296E-2</v>
      </c>
      <c r="BA209" s="596">
        <v>87.803447773919189</v>
      </c>
    </row>
    <row r="210" spans="1:53" x14ac:dyDescent="0.25">
      <c r="A210" s="592" t="s">
        <v>67</v>
      </c>
      <c r="B210" s="593"/>
      <c r="C210" s="594">
        <v>96.073999999999998</v>
      </c>
      <c r="D210" s="595"/>
      <c r="E210" s="594">
        <v>110.18</v>
      </c>
      <c r="F210" s="595">
        <v>0.14682432291775099</v>
      </c>
      <c r="G210" s="594">
        <v>122.767</v>
      </c>
      <c r="H210" s="595">
        <v>0.11424033399891077</v>
      </c>
      <c r="I210" s="594">
        <v>123.645</v>
      </c>
      <c r="J210" s="595">
        <v>7.1517590231902723E-3</v>
      </c>
      <c r="K210" s="594">
        <v>141.833</v>
      </c>
      <c r="L210" s="595">
        <v>0.14709854826317281</v>
      </c>
      <c r="M210" s="594">
        <v>153.00700000000001</v>
      </c>
      <c r="N210" s="595">
        <v>7.8782793849104277E-2</v>
      </c>
      <c r="O210" s="594">
        <f>+[14]S2007!N25</f>
        <v>156.99799999999999</v>
      </c>
      <c r="P210" s="595">
        <f t="shared" si="12"/>
        <v>2.6083773944982812E-2</v>
      </c>
      <c r="Q210" s="594">
        <f>+[15]S2008!N25</f>
        <v>81.007999999999996</v>
      </c>
      <c r="R210" s="595">
        <f t="shared" si="13"/>
        <v>-0.48401890469942294</v>
      </c>
      <c r="S210" s="680">
        <v>96.073999999999998</v>
      </c>
      <c r="T210" s="681"/>
      <c r="U210" s="680">
        <v>110.18</v>
      </c>
      <c r="V210" s="681">
        <v>0.14682432291775099</v>
      </c>
      <c r="W210" s="680">
        <v>122.767</v>
      </c>
      <c r="X210" s="681">
        <v>0.11424033399891077</v>
      </c>
      <c r="Y210" s="680">
        <v>123.645</v>
      </c>
      <c r="Z210" s="681">
        <v>7.1517590231902723E-3</v>
      </c>
      <c r="AA210" s="680">
        <v>141.833</v>
      </c>
      <c r="AB210" s="681">
        <v>0.14709854826317281</v>
      </c>
      <c r="AC210" s="680">
        <v>153.00700000000001</v>
      </c>
      <c r="AD210" s="681">
        <v>7.8782793849104277E-2</v>
      </c>
      <c r="AE210" s="594">
        <v>156.99799999999999</v>
      </c>
      <c r="AF210" s="595">
        <v>2.6083773944982812E-2</v>
      </c>
      <c r="AG210" s="594">
        <v>81.007999999999996</v>
      </c>
      <c r="AH210" s="595">
        <v>-0.48401890469942294</v>
      </c>
      <c r="AI210" s="594">
        <v>76.838999999999999</v>
      </c>
      <c r="AJ210" s="595">
        <v>-5.1464052933043618E-2</v>
      </c>
      <c r="AK210" s="594">
        <v>70.655000000000001</v>
      </c>
      <c r="AL210" s="595">
        <v>-8.0479964601309198E-2</v>
      </c>
      <c r="AM210" s="596">
        <v>114.6824322917751</v>
      </c>
      <c r="AN210" s="596">
        <v>127.78379166059496</v>
      </c>
      <c r="AO210" s="596">
        <v>128.69767054562109</v>
      </c>
      <c r="AP210" s="596">
        <v>147.62891104773405</v>
      </c>
      <c r="AQ210" s="596">
        <v>159.25952911297543</v>
      </c>
      <c r="AR210" s="594">
        <v>72.003</v>
      </c>
      <c r="AS210" s="595">
        <v>1.9078621470525779E-2</v>
      </c>
      <c r="AT210" s="594">
        <v>73.935000000000002</v>
      </c>
      <c r="AU210" s="595">
        <v>2.6832215324361516E-2</v>
      </c>
      <c r="AV210" s="596">
        <v>163.41361866894269</v>
      </c>
      <c r="AW210" s="596">
        <v>84.318337947831878</v>
      </c>
      <c r="AX210" s="596">
        <v>79.978974540458395</v>
      </c>
      <c r="AY210" s="596">
        <v>73.542269500593292</v>
      </c>
      <c r="AZ210" s="596">
        <v>-8.3768724734383682E-2</v>
      </c>
      <c r="BA210" s="596">
        <v>76.95630451526948</v>
      </c>
    </row>
    <row r="211" spans="1:53" x14ac:dyDescent="0.25">
      <c r="A211" s="592" t="s">
        <v>68</v>
      </c>
      <c r="B211" s="593"/>
      <c r="C211" s="594">
        <v>20.981999999999999</v>
      </c>
      <c r="D211" s="595"/>
      <c r="E211" s="594">
        <v>23.231999999999999</v>
      </c>
      <c r="F211" s="595">
        <v>0.10723477266228196</v>
      </c>
      <c r="G211" s="594">
        <v>21.335000000000001</v>
      </c>
      <c r="H211" s="595">
        <v>-8.1654614325068806E-2</v>
      </c>
      <c r="I211" s="594">
        <v>23.283999999999999</v>
      </c>
      <c r="J211" s="595">
        <v>9.1352238106397837E-2</v>
      </c>
      <c r="K211" s="594">
        <v>24.782</v>
      </c>
      <c r="L211" s="595">
        <v>6.4336024738017569E-2</v>
      </c>
      <c r="M211" s="594">
        <v>28.859000000000002</v>
      </c>
      <c r="N211" s="595">
        <v>0.1645145670244533</v>
      </c>
      <c r="O211" s="594">
        <f>+[14]S2007!N26</f>
        <v>27.460999999999999</v>
      </c>
      <c r="P211" s="595">
        <f t="shared" si="12"/>
        <v>-4.8442426972521678E-2</v>
      </c>
      <c r="Q211" s="594">
        <f>+[15]S2008!N26</f>
        <v>17.626000000000001</v>
      </c>
      <c r="R211" s="595">
        <f t="shared" si="13"/>
        <v>-0.35814427733877124</v>
      </c>
      <c r="S211" s="680">
        <v>20.981999999999999</v>
      </c>
      <c r="T211" s="681"/>
      <c r="U211" s="680">
        <v>23.231999999999999</v>
      </c>
      <c r="V211" s="681">
        <v>0.10723477266228196</v>
      </c>
      <c r="W211" s="680">
        <v>21.335000000000001</v>
      </c>
      <c r="X211" s="681">
        <v>-8.1654614325068806E-2</v>
      </c>
      <c r="Y211" s="680">
        <v>23.283999999999999</v>
      </c>
      <c r="Z211" s="681">
        <v>9.1352238106397837E-2</v>
      </c>
      <c r="AA211" s="680">
        <v>24.782</v>
      </c>
      <c r="AB211" s="681">
        <v>6.4336024738017569E-2</v>
      </c>
      <c r="AC211" s="680">
        <v>28.859000000000002</v>
      </c>
      <c r="AD211" s="681">
        <v>0.1645145670244533</v>
      </c>
      <c r="AE211" s="594">
        <v>27.460999999999999</v>
      </c>
      <c r="AF211" s="595">
        <v>-4.8442426972521678E-2</v>
      </c>
      <c r="AG211" s="594">
        <v>17.626000000000001</v>
      </c>
      <c r="AH211" s="595">
        <v>-0.35814427733877124</v>
      </c>
      <c r="AI211" s="594">
        <v>16.725000000000001</v>
      </c>
      <c r="AJ211" s="595">
        <v>-5.1117667082718699E-2</v>
      </c>
      <c r="AK211" s="594">
        <v>15.085000000000001</v>
      </c>
      <c r="AL211" s="595">
        <v>-9.8056801195814669E-2</v>
      </c>
      <c r="AM211" s="596">
        <v>110.7234772662282</v>
      </c>
      <c r="AN211" s="596">
        <v>101.68239443332381</v>
      </c>
      <c r="AO211" s="596">
        <v>110.97130874082546</v>
      </c>
      <c r="AP211" s="596">
        <v>118.1107616051854</v>
      </c>
      <c r="AQ211" s="596">
        <v>137.5417024115909</v>
      </c>
      <c r="AR211" s="594">
        <v>14.787000000000001</v>
      </c>
      <c r="AS211" s="595">
        <v>-1.9754723235001659E-2</v>
      </c>
      <c r="AT211" s="594">
        <v>11.933999999999999</v>
      </c>
      <c r="AU211" s="595">
        <v>-0.19293974437005487</v>
      </c>
      <c r="AV211" s="596">
        <v>130.8788485368411</v>
      </c>
      <c r="AW211" s="596">
        <v>84.005337908683643</v>
      </c>
      <c r="AX211" s="596">
        <v>79.711181012296265</v>
      </c>
      <c r="AY211" s="596">
        <v>71.894957582689926</v>
      </c>
      <c r="AZ211" s="596">
        <v>-0.46733772374327032</v>
      </c>
      <c r="BA211" s="596">
        <v>56.877323420074347</v>
      </c>
    </row>
    <row r="212" spans="1:53" x14ac:dyDescent="0.25">
      <c r="A212" s="592" t="s">
        <v>69</v>
      </c>
      <c r="B212" s="593"/>
      <c r="C212" s="594">
        <v>351.00400000000002</v>
      </c>
      <c r="D212" s="595"/>
      <c r="E212" s="594">
        <v>343.82900000000001</v>
      </c>
      <c r="F212" s="595">
        <v>-2.0441362491595567E-2</v>
      </c>
      <c r="G212" s="594">
        <v>358.66300000000001</v>
      </c>
      <c r="H212" s="595">
        <v>4.3143539375678032E-2</v>
      </c>
      <c r="I212" s="594">
        <v>370.95699999999999</v>
      </c>
      <c r="J212" s="595">
        <v>3.4277302091378206E-2</v>
      </c>
      <c r="K212" s="594">
        <v>344.99799999999999</v>
      </c>
      <c r="L212" s="595">
        <v>-6.9978461115439261E-2</v>
      </c>
      <c r="M212" s="594">
        <v>297.589</v>
      </c>
      <c r="N212" s="595">
        <v>-0.13741818793152422</v>
      </c>
      <c r="O212" s="594">
        <f>+[14]S2007!N27</f>
        <v>281.35599999999999</v>
      </c>
      <c r="P212" s="595">
        <f t="shared" si="12"/>
        <v>-5.4548387205172251E-2</v>
      </c>
      <c r="Q212" s="594">
        <f>+[15]S2008!N27</f>
        <v>279.43799999999999</v>
      </c>
      <c r="R212" s="595">
        <f t="shared" si="13"/>
        <v>-6.8169863091599482E-3</v>
      </c>
      <c r="S212" s="680">
        <v>351.00400000000002</v>
      </c>
      <c r="T212" s="681"/>
      <c r="U212" s="680">
        <v>343.82900000000001</v>
      </c>
      <c r="V212" s="681">
        <v>-2.0441362491595567E-2</v>
      </c>
      <c r="W212" s="680">
        <v>358.66300000000001</v>
      </c>
      <c r="X212" s="681">
        <v>4.3143539375678032E-2</v>
      </c>
      <c r="Y212" s="680">
        <v>370.95699999999999</v>
      </c>
      <c r="Z212" s="681">
        <v>3.4277302091378206E-2</v>
      </c>
      <c r="AA212" s="680">
        <v>344.99799999999999</v>
      </c>
      <c r="AB212" s="681">
        <v>-6.9978461115439261E-2</v>
      </c>
      <c r="AC212" s="680">
        <v>297.589</v>
      </c>
      <c r="AD212" s="681">
        <v>-0.13741818793152422</v>
      </c>
      <c r="AE212" s="594">
        <v>281.35599999999999</v>
      </c>
      <c r="AF212" s="595">
        <v>-5.4548387205172251E-2</v>
      </c>
      <c r="AG212" s="594">
        <v>279.43799999999999</v>
      </c>
      <c r="AH212" s="595">
        <v>-6.8169863091599482E-3</v>
      </c>
      <c r="AI212" s="594">
        <v>288.91300000000001</v>
      </c>
      <c r="AJ212" s="595">
        <v>3.3907342594779608E-2</v>
      </c>
      <c r="AK212" s="594">
        <v>281.154</v>
      </c>
      <c r="AL212" s="595">
        <v>-2.6855835493729996E-2</v>
      </c>
      <c r="AM212" s="596">
        <v>97.95586375084045</v>
      </c>
      <c r="AN212" s="596">
        <v>102.18202641565338</v>
      </c>
      <c r="AO212" s="596">
        <v>105.68455060341192</v>
      </c>
      <c r="AP212" s="596">
        <v>98.288908388508389</v>
      </c>
      <c r="AQ212" s="596">
        <v>84.782224703991972</v>
      </c>
      <c r="AR212" s="594">
        <v>272.17399999999998</v>
      </c>
      <c r="AS212" s="595">
        <v>-3.1939791004218392E-2</v>
      </c>
      <c r="AT212" s="594">
        <v>284.34800000000001</v>
      </c>
      <c r="AU212" s="595">
        <v>4.4728739703278182E-2</v>
      </c>
      <c r="AV212" s="596">
        <v>80.1574910827227</v>
      </c>
      <c r="AW212" s="596">
        <v>79.611058563435165</v>
      </c>
      <c r="AX212" s="596">
        <v>82.310458000478633</v>
      </c>
      <c r="AY212" s="596">
        <v>80.099941881004199</v>
      </c>
      <c r="AZ212" s="596">
        <v>-7.6511479908418778E-3</v>
      </c>
      <c r="BA212" s="596">
        <v>81.009903021048189</v>
      </c>
    </row>
    <row r="213" spans="1:53" x14ac:dyDescent="0.25">
      <c r="A213" s="592" t="s">
        <v>70</v>
      </c>
      <c r="B213" s="593"/>
      <c r="C213" s="594">
        <v>223.36500000000001</v>
      </c>
      <c r="D213" s="595"/>
      <c r="E213" s="594">
        <v>196.72900000000001</v>
      </c>
      <c r="F213" s="595">
        <v>-0.11924876323506366</v>
      </c>
      <c r="G213" s="594">
        <v>206.48400000000001</v>
      </c>
      <c r="H213" s="595">
        <v>4.958597868133318E-2</v>
      </c>
      <c r="I213" s="594">
        <v>210.03399999999999</v>
      </c>
      <c r="J213" s="595">
        <v>1.7192615408457713E-2</v>
      </c>
      <c r="K213" s="594">
        <v>248.631</v>
      </c>
      <c r="L213" s="595">
        <v>0.1837654855880477</v>
      </c>
      <c r="M213" s="594">
        <v>275.98</v>
      </c>
      <c r="N213" s="595">
        <v>0.10999835096991131</v>
      </c>
      <c r="O213" s="594">
        <f>+[14]S2007!N28</f>
        <v>331.92899999999997</v>
      </c>
      <c r="P213" s="595">
        <f t="shared" si="12"/>
        <v>0.20272845858395519</v>
      </c>
      <c r="Q213" s="594">
        <f>+[15]S2008!N28</f>
        <v>239.321</v>
      </c>
      <c r="R213" s="595">
        <f t="shared" si="13"/>
        <v>-0.27899942457573751</v>
      </c>
      <c r="S213" s="680">
        <v>223.36500000000001</v>
      </c>
      <c r="T213" s="681"/>
      <c r="U213" s="680">
        <v>196.72900000000001</v>
      </c>
      <c r="V213" s="681">
        <v>-0.11924876323506366</v>
      </c>
      <c r="W213" s="680">
        <v>206.48400000000001</v>
      </c>
      <c r="X213" s="681">
        <v>4.958597868133318E-2</v>
      </c>
      <c r="Y213" s="680">
        <v>210.03399999999999</v>
      </c>
      <c r="Z213" s="681">
        <v>1.7192615408457713E-2</v>
      </c>
      <c r="AA213" s="680">
        <v>248.631</v>
      </c>
      <c r="AB213" s="681">
        <v>0.1837654855880477</v>
      </c>
      <c r="AC213" s="680">
        <v>275.98</v>
      </c>
      <c r="AD213" s="681">
        <v>0.10999835096991131</v>
      </c>
      <c r="AE213" s="594">
        <v>331.92899999999997</v>
      </c>
      <c r="AF213" s="595">
        <v>0.20272845858395519</v>
      </c>
      <c r="AG213" s="594">
        <v>239.321</v>
      </c>
      <c r="AH213" s="595">
        <v>-0.27899942457573751</v>
      </c>
      <c r="AI213" s="594">
        <v>237.53299999999999</v>
      </c>
      <c r="AJ213" s="595">
        <v>-7.4711370920228937E-3</v>
      </c>
      <c r="AK213" s="594">
        <v>239.953</v>
      </c>
      <c r="AL213" s="595">
        <v>1.0188058080351009E-2</v>
      </c>
      <c r="AM213" s="596">
        <v>88.075123676493632</v>
      </c>
      <c r="AN213" s="596">
        <v>92.442414881472033</v>
      </c>
      <c r="AO213" s="596">
        <v>94.031741767958266</v>
      </c>
      <c r="AP213" s="596">
        <v>111.31153045463702</v>
      </c>
      <c r="AQ213" s="596">
        <v>123.55561524858416</v>
      </c>
      <c r="AR213" s="594">
        <v>242.501</v>
      </c>
      <c r="AS213" s="595">
        <v>1.0618746171125185E-2</v>
      </c>
      <c r="AT213" s="594">
        <v>181.37100000000001</v>
      </c>
      <c r="AU213" s="595">
        <v>-0.25208143471573313</v>
      </c>
      <c r="AV213" s="596">
        <v>148.60385467732186</v>
      </c>
      <c r="AW213" s="596">
        <v>107.14346473261253</v>
      </c>
      <c r="AX213" s="596">
        <v>106.34298121908087</v>
      </c>
      <c r="AY213" s="596">
        <v>107.42640968817854</v>
      </c>
      <c r="AZ213" s="596">
        <v>4.5611703178138896E-3</v>
      </c>
      <c r="BA213" s="596">
        <v>81.199382177153979</v>
      </c>
    </row>
    <row r="214" spans="1:53" x14ac:dyDescent="0.25">
      <c r="A214" s="592" t="s">
        <v>71</v>
      </c>
      <c r="B214" s="593"/>
      <c r="C214" s="594">
        <v>30.439</v>
      </c>
      <c r="D214" s="595"/>
      <c r="E214" s="594">
        <v>35.579000000000001</v>
      </c>
      <c r="F214" s="595">
        <v>0.16886231479352148</v>
      </c>
      <c r="G214" s="594">
        <v>38.337000000000003</v>
      </c>
      <c r="H214" s="595">
        <v>7.7517636808229651E-2</v>
      </c>
      <c r="I214" s="594">
        <v>42.3</v>
      </c>
      <c r="J214" s="595">
        <v>0.10337272087017747</v>
      </c>
      <c r="K214" s="594">
        <v>43.04</v>
      </c>
      <c r="L214" s="595">
        <v>1.7494089834515416E-2</v>
      </c>
      <c r="M214" s="594">
        <v>45.59</v>
      </c>
      <c r="N214" s="595">
        <v>5.9247211895910881E-2</v>
      </c>
      <c r="O214" s="594">
        <f>+[14]S2007!N29</f>
        <v>60.543999999999997</v>
      </c>
      <c r="P214" s="595">
        <f t="shared" si="12"/>
        <v>0.32801052862469821</v>
      </c>
      <c r="Q214" s="594">
        <f>+[15]S2008!N29</f>
        <v>50.884999999999998</v>
      </c>
      <c r="R214" s="595">
        <f t="shared" si="13"/>
        <v>-0.15953686575052853</v>
      </c>
      <c r="S214" s="680">
        <v>30.439</v>
      </c>
      <c r="T214" s="681"/>
      <c r="U214" s="680">
        <v>35.579000000000001</v>
      </c>
      <c r="V214" s="681">
        <v>0.16886231479352148</v>
      </c>
      <c r="W214" s="680">
        <v>38.337000000000003</v>
      </c>
      <c r="X214" s="681">
        <v>7.7517636808229651E-2</v>
      </c>
      <c r="Y214" s="680">
        <v>42.3</v>
      </c>
      <c r="Z214" s="681">
        <v>0.10337272087017747</v>
      </c>
      <c r="AA214" s="680">
        <v>43.04</v>
      </c>
      <c r="AB214" s="681">
        <v>1.7494089834515416E-2</v>
      </c>
      <c r="AC214" s="680">
        <v>45.59</v>
      </c>
      <c r="AD214" s="681">
        <v>5.9247211895910881E-2</v>
      </c>
      <c r="AE214" s="594">
        <v>60.543999999999997</v>
      </c>
      <c r="AF214" s="595">
        <v>0.32801052862469821</v>
      </c>
      <c r="AG214" s="594">
        <v>50.884999999999998</v>
      </c>
      <c r="AH214" s="595">
        <v>-0.15953686575052853</v>
      </c>
      <c r="AI214" s="594">
        <v>58.174999999999997</v>
      </c>
      <c r="AJ214" s="595">
        <v>0.14326422324850152</v>
      </c>
      <c r="AK214" s="594">
        <v>66.251999999999995</v>
      </c>
      <c r="AL214" s="595">
        <v>0.13883970777825524</v>
      </c>
      <c r="AM214" s="596">
        <v>116.88623147935215</v>
      </c>
      <c r="AN214" s="596">
        <v>125.94697591905123</v>
      </c>
      <c r="AO214" s="596">
        <v>138.96645750517428</v>
      </c>
      <c r="AP214" s="596">
        <v>141.39754919675417</v>
      </c>
      <c r="AQ214" s="596">
        <v>149.77495975557673</v>
      </c>
      <c r="AR214" s="594">
        <v>45.753</v>
      </c>
      <c r="AS214" s="595">
        <v>-0.3094095272595544</v>
      </c>
      <c r="AT214" s="594">
        <v>46.238999999999997</v>
      </c>
      <c r="AU214" s="595">
        <v>1.0622254278407911E-2</v>
      </c>
      <c r="AV214" s="596">
        <v>198.90272347974638</v>
      </c>
      <c r="AW214" s="596">
        <v>167.17040638654356</v>
      </c>
      <c r="AX214" s="596">
        <v>191.11994480764807</v>
      </c>
      <c r="AY214" s="596">
        <v>217.6549820953382</v>
      </c>
      <c r="AZ214" s="596">
        <v>0.45612440546094035</v>
      </c>
      <c r="BA214" s="596">
        <v>151.90709287427313</v>
      </c>
    </row>
    <row r="215" spans="1:53" x14ac:dyDescent="0.25">
      <c r="A215" s="592" t="s">
        <v>72</v>
      </c>
      <c r="B215" s="593"/>
      <c r="C215" s="594">
        <v>75.635000000000005</v>
      </c>
      <c r="D215" s="595"/>
      <c r="E215" s="594">
        <v>76.91</v>
      </c>
      <c r="F215" s="595">
        <v>1.6857275071064871E-2</v>
      </c>
      <c r="G215" s="594">
        <v>61.390999999999998</v>
      </c>
      <c r="H215" s="595">
        <v>-0.20178130282147963</v>
      </c>
      <c r="I215" s="594">
        <v>66.844999999999999</v>
      </c>
      <c r="J215" s="595">
        <v>8.8840383769607942E-2</v>
      </c>
      <c r="K215" s="594">
        <v>72.95</v>
      </c>
      <c r="L215" s="595">
        <v>9.1330690403171572E-2</v>
      </c>
      <c r="M215" s="594">
        <v>75</v>
      </c>
      <c r="N215" s="595">
        <v>2.810143934201504E-2</v>
      </c>
      <c r="O215" s="594">
        <f>+[14]S2007!N30</f>
        <v>85.798000000000002</v>
      </c>
      <c r="P215" s="595">
        <f t="shared" si="12"/>
        <v>0.14397333333333337</v>
      </c>
      <c r="Q215" s="594">
        <f>+[15]S2008!N30</f>
        <v>69.358999999999995</v>
      </c>
      <c r="R215" s="595">
        <f t="shared" si="13"/>
        <v>-0.19160120282524076</v>
      </c>
      <c r="S215" s="680">
        <v>75.635000000000005</v>
      </c>
      <c r="T215" s="681"/>
      <c r="U215" s="680">
        <v>76.91</v>
      </c>
      <c r="V215" s="681">
        <v>1.6857275071064871E-2</v>
      </c>
      <c r="W215" s="680">
        <v>61.390999999999998</v>
      </c>
      <c r="X215" s="681">
        <v>-0.20178130282147963</v>
      </c>
      <c r="Y215" s="680">
        <v>66.844999999999999</v>
      </c>
      <c r="Z215" s="681">
        <v>8.8840383769607942E-2</v>
      </c>
      <c r="AA215" s="680">
        <v>72.95</v>
      </c>
      <c r="AB215" s="681">
        <v>9.1330690403171572E-2</v>
      </c>
      <c r="AC215" s="680">
        <v>75</v>
      </c>
      <c r="AD215" s="681">
        <v>2.810143934201504E-2</v>
      </c>
      <c r="AE215" s="594">
        <v>85.798000000000002</v>
      </c>
      <c r="AF215" s="595">
        <v>0.14397333333333337</v>
      </c>
      <c r="AG215" s="594">
        <v>69.358999999999995</v>
      </c>
      <c r="AH215" s="595">
        <v>-0.19160120282524076</v>
      </c>
      <c r="AI215" s="594">
        <v>55.392000000000003</v>
      </c>
      <c r="AJ215" s="595">
        <v>-0.20137256880866208</v>
      </c>
      <c r="AK215" s="594">
        <v>63.5</v>
      </c>
      <c r="AL215" s="595">
        <v>0.14637492778740607</v>
      </c>
      <c r="AM215" s="596">
        <v>101.68572750710649</v>
      </c>
      <c r="AN215" s="596">
        <v>81.167448932372565</v>
      </c>
      <c r="AO215" s="596">
        <v>88.378396245124605</v>
      </c>
      <c r="AP215" s="596">
        <v>96.450056190916897</v>
      </c>
      <c r="AQ215" s="596">
        <v>99.1604415944999</v>
      </c>
      <c r="AR215" s="594">
        <v>61.097000000000001</v>
      </c>
      <c r="AS215" s="595">
        <v>-3.784251968503935E-2</v>
      </c>
      <c r="AT215" s="594">
        <v>64.704999999999998</v>
      </c>
      <c r="AU215" s="595">
        <v>5.9053636021408527E-2</v>
      </c>
      <c r="AV215" s="596">
        <v>113.43690090566537</v>
      </c>
      <c r="AW215" s="596">
        <v>91.702254247372238</v>
      </c>
      <c r="AX215" s="596">
        <v>73.235935744033853</v>
      </c>
      <c r="AY215" s="596">
        <v>83.95584055000991</v>
      </c>
      <c r="AZ215" s="596">
        <v>0.1935280330368272</v>
      </c>
      <c r="BA215" s="596">
        <v>85.549018311628203</v>
      </c>
    </row>
    <row r="216" spans="1:53" x14ac:dyDescent="0.25">
      <c r="A216" s="592" t="s">
        <v>73</v>
      </c>
      <c r="B216" s="593"/>
      <c r="C216" s="594">
        <v>249.214</v>
      </c>
      <c r="D216" s="595"/>
      <c r="E216" s="594">
        <v>148.178</v>
      </c>
      <c r="F216" s="595">
        <v>-0.40541863619218826</v>
      </c>
      <c r="G216" s="594">
        <v>169.03899999999999</v>
      </c>
      <c r="H216" s="595">
        <v>0.140783382148497</v>
      </c>
      <c r="I216" s="594">
        <v>193.28299999999999</v>
      </c>
      <c r="J216" s="595">
        <v>0.1434225237962837</v>
      </c>
      <c r="K216" s="594">
        <v>209.71700000000001</v>
      </c>
      <c r="L216" s="595">
        <v>8.5025584246933392E-2</v>
      </c>
      <c r="M216" s="594">
        <v>214.51</v>
      </c>
      <c r="N216" s="595">
        <v>2.2854608829994599E-2</v>
      </c>
      <c r="O216" s="594">
        <f>+[14]S2007!N31</f>
        <v>157.56800000000001</v>
      </c>
      <c r="P216" s="595">
        <f t="shared" si="12"/>
        <v>-0.26545149410283891</v>
      </c>
      <c r="Q216" s="594">
        <f>+[15]S2008!N31</f>
        <v>151.00899999999999</v>
      </c>
      <c r="R216" s="595">
        <f t="shared" si="13"/>
        <v>-4.1626472380178879E-2</v>
      </c>
      <c r="S216" s="680">
        <v>249.214</v>
      </c>
      <c r="T216" s="681"/>
      <c r="U216" s="680">
        <v>148.178</v>
      </c>
      <c r="V216" s="681">
        <v>-0.40541863619218826</v>
      </c>
      <c r="W216" s="680">
        <v>169.03899999999999</v>
      </c>
      <c r="X216" s="681">
        <v>0.140783382148497</v>
      </c>
      <c r="Y216" s="680">
        <v>193.28299999999999</v>
      </c>
      <c r="Z216" s="681">
        <v>0.1434225237962837</v>
      </c>
      <c r="AA216" s="680">
        <v>209.71700000000001</v>
      </c>
      <c r="AB216" s="681">
        <v>8.5025584246933392E-2</v>
      </c>
      <c r="AC216" s="680">
        <v>214.51</v>
      </c>
      <c r="AD216" s="681">
        <v>2.2854608829994599E-2</v>
      </c>
      <c r="AE216" s="594">
        <v>157.56800000000001</v>
      </c>
      <c r="AF216" s="595">
        <v>-0.26545149410283891</v>
      </c>
      <c r="AG216" s="594">
        <v>151.00899999999999</v>
      </c>
      <c r="AH216" s="595">
        <v>-4.1626472380178879E-2</v>
      </c>
      <c r="AI216" s="594">
        <v>152.60599999999999</v>
      </c>
      <c r="AJ216" s="595">
        <v>1.0575528610877554E-2</v>
      </c>
      <c r="AK216" s="594">
        <v>156.92099999999999</v>
      </c>
      <c r="AL216" s="595">
        <v>2.8275428226937328E-2</v>
      </c>
      <c r="AM216" s="596">
        <v>59.458136380781177</v>
      </c>
      <c r="AN216" s="596">
        <v>67.828853916714138</v>
      </c>
      <c r="AO216" s="596">
        <v>77.557039331658729</v>
      </c>
      <c r="AP216" s="596">
        <v>84.151371913295407</v>
      </c>
      <c r="AQ216" s="596">
        <v>86.074618600881166</v>
      </c>
      <c r="AR216" s="594">
        <v>166.43899999999999</v>
      </c>
      <c r="AS216" s="595">
        <v>6.0654724351743877E-2</v>
      </c>
      <c r="AT216" s="594">
        <v>177.374</v>
      </c>
      <c r="AU216" s="595">
        <v>6.5699745852834987E-2</v>
      </c>
      <c r="AV216" s="596">
        <v>63.225982488945249</v>
      </c>
      <c r="AW216" s="596">
        <v>60.594107875159494</v>
      </c>
      <c r="AX216" s="596">
        <v>61.234922596643848</v>
      </c>
      <c r="AY216" s="596">
        <v>62.96636625550731</v>
      </c>
      <c r="AZ216" s="596">
        <v>1.1345842619974178E-2</v>
      </c>
      <c r="BA216" s="596">
        <v>71.173369072363499</v>
      </c>
    </row>
    <row r="217" spans="1:53" x14ac:dyDescent="0.25">
      <c r="A217" s="592" t="s">
        <v>74</v>
      </c>
      <c r="B217" s="593"/>
      <c r="C217" s="594">
        <v>50.758000000000003</v>
      </c>
      <c r="D217" s="595"/>
      <c r="E217" s="594">
        <v>52.034999999999997</v>
      </c>
      <c r="F217" s="595">
        <v>2.515859568934934E-2</v>
      </c>
      <c r="G217" s="594">
        <v>53.877000000000002</v>
      </c>
      <c r="H217" s="595">
        <v>3.5399250504468259E-2</v>
      </c>
      <c r="I217" s="594">
        <v>70.590999999999994</v>
      </c>
      <c r="J217" s="595">
        <v>0.31022514245410826</v>
      </c>
      <c r="K217" s="594">
        <v>71.77</v>
      </c>
      <c r="L217" s="595">
        <v>1.6701845844371125E-2</v>
      </c>
      <c r="M217" s="594">
        <v>72.655000000000001</v>
      </c>
      <c r="N217" s="595">
        <v>1.2331057544935282E-2</v>
      </c>
      <c r="O217" s="594">
        <f>+[14]S2007!N32</f>
        <v>60.14</v>
      </c>
      <c r="P217" s="595">
        <f t="shared" si="12"/>
        <v>-0.17225242584818665</v>
      </c>
      <c r="Q217" s="594">
        <f>+[15]S2008!N32</f>
        <v>52.811</v>
      </c>
      <c r="R217" s="595">
        <f t="shared" si="13"/>
        <v>-0.12186564682407716</v>
      </c>
      <c r="S217" s="680">
        <v>50.758000000000003</v>
      </c>
      <c r="T217" s="681"/>
      <c r="U217" s="680">
        <v>52.034999999999997</v>
      </c>
      <c r="V217" s="681">
        <v>2.515859568934934E-2</v>
      </c>
      <c r="W217" s="680">
        <v>53.877000000000002</v>
      </c>
      <c r="X217" s="681">
        <v>3.5399250504468259E-2</v>
      </c>
      <c r="Y217" s="680">
        <v>70.590999999999994</v>
      </c>
      <c r="Z217" s="681">
        <v>0.31022514245410826</v>
      </c>
      <c r="AA217" s="680">
        <v>71.77</v>
      </c>
      <c r="AB217" s="681">
        <v>1.6701845844371125E-2</v>
      </c>
      <c r="AC217" s="680">
        <v>72.655000000000001</v>
      </c>
      <c r="AD217" s="681">
        <v>1.2331057544935282E-2</v>
      </c>
      <c r="AE217" s="594">
        <v>60.14</v>
      </c>
      <c r="AF217" s="595">
        <v>-0.17225242584818665</v>
      </c>
      <c r="AG217" s="594">
        <v>52.811</v>
      </c>
      <c r="AH217" s="595">
        <v>-0.12186564682407716</v>
      </c>
      <c r="AI217" s="594">
        <v>51.32</v>
      </c>
      <c r="AJ217" s="595">
        <v>-2.8232754539773905E-2</v>
      </c>
      <c r="AK217" s="594">
        <v>55.881</v>
      </c>
      <c r="AL217" s="595">
        <v>8.8873733437256422E-2</v>
      </c>
      <c r="AM217" s="596">
        <v>102.51585956893493</v>
      </c>
      <c r="AN217" s="596">
        <v>106.14484416249655</v>
      </c>
      <c r="AO217" s="596">
        <v>139.07364356357618</v>
      </c>
      <c r="AP217" s="596">
        <v>141.39643011939003</v>
      </c>
      <c r="AQ217" s="596">
        <v>143.13999763584064</v>
      </c>
      <c r="AR217" s="594">
        <v>57.491</v>
      </c>
      <c r="AS217" s="595">
        <v>2.8811223850682691E-2</v>
      </c>
      <c r="AT217" s="594">
        <v>61.973999999999997</v>
      </c>
      <c r="AU217" s="595">
        <v>7.7977422553095213E-2</v>
      </c>
      <c r="AV217" s="596">
        <v>118.4837858071634</v>
      </c>
      <c r="AW217" s="596">
        <v>104.04468261160801</v>
      </c>
      <c r="AX217" s="596">
        <v>101.1072146262658</v>
      </c>
      <c r="AY217" s="596">
        <v>110.09299026754402</v>
      </c>
      <c r="AZ217" s="596">
        <v>0.17509305614336768</v>
      </c>
      <c r="BA217" s="596">
        <v>122.09700933842939</v>
      </c>
    </row>
    <row r="218" spans="1:53" x14ac:dyDescent="0.25">
      <c r="A218" s="598"/>
      <c r="B218" s="598"/>
      <c r="C218" s="599"/>
      <c r="D218" s="600"/>
      <c r="E218" s="599"/>
      <c r="F218" s="600"/>
      <c r="G218" s="599"/>
      <c r="H218" s="600"/>
      <c r="I218" s="599"/>
      <c r="J218" s="600"/>
      <c r="K218" s="599"/>
      <c r="L218" s="600"/>
      <c r="M218" s="599"/>
      <c r="N218" s="600"/>
      <c r="O218" s="599"/>
      <c r="P218" s="600"/>
      <c r="Q218" s="599"/>
      <c r="R218" s="600"/>
      <c r="S218" s="682"/>
      <c r="T218" s="683"/>
      <c r="U218" s="682"/>
      <c r="V218" s="683"/>
      <c r="W218" s="682"/>
      <c r="X218" s="683"/>
      <c r="Y218" s="682"/>
      <c r="Z218" s="683"/>
      <c r="AA218" s="682"/>
      <c r="AB218" s="683"/>
      <c r="AC218" s="682"/>
      <c r="AD218" s="683"/>
      <c r="AE218" s="599"/>
      <c r="AF218" s="600"/>
      <c r="AG218" s="599"/>
      <c r="AH218" s="600"/>
      <c r="AI218" s="599"/>
      <c r="AJ218" s="600"/>
      <c r="AK218" s="599"/>
      <c r="AL218" s="600"/>
      <c r="AM218" s="601"/>
      <c r="AN218" s="601"/>
      <c r="AO218" s="601"/>
      <c r="AP218" s="601"/>
      <c r="AQ218" s="601"/>
      <c r="AR218" s="599"/>
      <c r="AS218" s="600"/>
      <c r="AT218" s="594">
        <v>0</v>
      </c>
      <c r="AU218" s="600"/>
      <c r="AV218" s="601"/>
      <c r="AW218" s="601"/>
      <c r="AX218" s="601"/>
      <c r="AY218" s="601"/>
      <c r="AZ218" s="596"/>
      <c r="BA218" s="596"/>
    </row>
    <row r="219" spans="1:53" x14ac:dyDescent="0.25">
      <c r="A219" s="602" t="s">
        <v>286</v>
      </c>
      <c r="B219" s="603"/>
      <c r="C219" s="604">
        <f>SUM(C197:C217)</f>
        <v>2074.8409999999999</v>
      </c>
      <c r="D219" s="605"/>
      <c r="E219" s="604">
        <f>SUM(E197:E217)</f>
        <v>1869.1949999999999</v>
      </c>
      <c r="F219" s="605">
        <f>(+E219-C219)/C219</f>
        <v>-9.9114100791337728E-2</v>
      </c>
      <c r="G219" s="604">
        <f>SUM(G197:G217)</f>
        <v>1993.9069999999999</v>
      </c>
      <c r="H219" s="605">
        <f>(+G219-E219)/E219</f>
        <v>6.6719630643137823E-2</v>
      </c>
      <c r="I219" s="604">
        <f>SUM(I197:I217)</f>
        <v>2127.4760000000001</v>
      </c>
      <c r="J219" s="605">
        <f>(+I219-G219)/G219</f>
        <v>6.6988580711136572E-2</v>
      </c>
      <c r="K219" s="604">
        <f>SUM(K197:K217)</f>
        <v>2205.768</v>
      </c>
      <c r="L219" s="605">
        <f>(+K219-I219)/I219</f>
        <v>3.6800415139818222E-2</v>
      </c>
      <c r="M219" s="604">
        <f>SUM(M197:M217)</f>
        <v>2283.5830000000001</v>
      </c>
      <c r="N219" s="605">
        <f>(+M219-K219)/K219</f>
        <v>3.5277962142890848E-2</v>
      </c>
      <c r="O219" s="604">
        <f>SUM(O197:O217)</f>
        <v>2242.5370000000003</v>
      </c>
      <c r="P219" s="605">
        <f>(+O219-M219)/M219</f>
        <v>-1.7974384990604598E-2</v>
      </c>
      <c r="Q219" s="604">
        <f>SUM(Q197:Q217)</f>
        <v>1969.299</v>
      </c>
      <c r="R219" s="605">
        <f>(+Q219-O219)/O219</f>
        <v>-0.12184325163865758</v>
      </c>
      <c r="S219" s="684">
        <v>2074.8409999999999</v>
      </c>
      <c r="T219" s="685"/>
      <c r="U219" s="684">
        <v>1869.1949999999999</v>
      </c>
      <c r="V219" s="685">
        <v>-9.9114100791337728E-2</v>
      </c>
      <c r="W219" s="684">
        <v>1993.9069999999999</v>
      </c>
      <c r="X219" s="685">
        <v>6.6719630643137823E-2</v>
      </c>
      <c r="Y219" s="684">
        <v>2127.4760000000001</v>
      </c>
      <c r="Z219" s="685">
        <v>6.6988580711136572E-2</v>
      </c>
      <c r="AA219" s="684">
        <v>2205.768</v>
      </c>
      <c r="AB219" s="685">
        <v>3.6800415139818222E-2</v>
      </c>
      <c r="AC219" s="684">
        <v>2283.5830000000001</v>
      </c>
      <c r="AD219" s="685">
        <v>3.5277962142890848E-2</v>
      </c>
      <c r="AE219" s="604">
        <v>2242.5370000000003</v>
      </c>
      <c r="AF219" s="605">
        <v>-1.7974384990604598E-2</v>
      </c>
      <c r="AG219" s="604">
        <v>1969.299</v>
      </c>
      <c r="AH219" s="605">
        <v>-0.12184325163865758</v>
      </c>
      <c r="AI219" s="604">
        <v>1976.1329999999998</v>
      </c>
      <c r="AJ219" s="605">
        <v>3.4702703855533533E-3</v>
      </c>
      <c r="AK219" s="604">
        <v>1970.5340000000001</v>
      </c>
      <c r="AL219" s="605">
        <v>-2.8333113206447671E-3</v>
      </c>
      <c r="AM219" s="606">
        <v>90.088589920866227</v>
      </c>
      <c r="AN219" s="606">
        <v>96.099267365547533</v>
      </c>
      <c r="AO219" s="606">
        <v>102.5368208937456</v>
      </c>
      <c r="AP219" s="606">
        <v>106.31021846975263</v>
      </c>
      <c r="AQ219" s="606">
        <v>110.06062633233101</v>
      </c>
      <c r="AR219" s="604">
        <v>1953.9299999999998</v>
      </c>
      <c r="AS219" s="605">
        <v>-8.4261423553210792E-3</v>
      </c>
      <c r="AT219" s="604">
        <v>1897.7159999999999</v>
      </c>
      <c r="AU219" s="605">
        <v>-2.8769710276212529E-2</v>
      </c>
      <c r="AV219" s="606">
        <v>108.08235426232662</v>
      </c>
      <c r="AW219" s="606">
        <v>94.913248774243428</v>
      </c>
      <c r="AX219" s="606">
        <v>95.242623410661338</v>
      </c>
      <c r="AY219" s="606">
        <v>94.972771407544016</v>
      </c>
      <c r="AZ219" s="606">
        <v>-1.3655558765890419E-4</v>
      </c>
      <c r="BA219" s="606">
        <v>91.463201276627942</v>
      </c>
    </row>
    <row r="220" spans="1:53" x14ac:dyDescent="0.25">
      <c r="A220" s="429"/>
      <c r="B220" s="429"/>
      <c r="C220" s="429"/>
      <c r="D220" s="429"/>
      <c r="E220" s="429"/>
      <c r="F220" s="429"/>
      <c r="G220" s="429"/>
      <c r="H220" s="575"/>
      <c r="I220" s="429"/>
      <c r="J220" s="429"/>
      <c r="K220" s="429"/>
      <c r="L220" s="429"/>
      <c r="M220" s="429"/>
      <c r="N220" s="429"/>
      <c r="O220" s="429"/>
      <c r="P220" s="429"/>
      <c r="Q220" s="429"/>
      <c r="R220" s="429"/>
      <c r="S220" s="429"/>
      <c r="T220" s="429"/>
      <c r="U220" s="429"/>
      <c r="V220" s="429"/>
      <c r="W220" s="429"/>
      <c r="X220" s="429"/>
      <c r="Y220" s="429"/>
      <c r="Z220" s="429"/>
      <c r="AA220" s="429"/>
      <c r="AB220" s="429"/>
      <c r="AC220" s="429"/>
      <c r="AD220" s="429"/>
      <c r="AI220" s="429"/>
      <c r="AJ220" s="429"/>
      <c r="AK220" s="429"/>
      <c r="AL220" s="429"/>
      <c r="AM220" s="429"/>
      <c r="AN220" s="429"/>
      <c r="AO220" s="429"/>
      <c r="AP220" s="429"/>
      <c r="AQ220" s="429"/>
      <c r="AR220" s="429"/>
      <c r="AS220" s="429"/>
      <c r="AT220" s="429"/>
      <c r="AU220" s="429"/>
      <c r="AV220" s="429"/>
      <c r="AW220" s="429"/>
      <c r="AX220" s="429"/>
      <c r="AY220" s="429"/>
      <c r="AZ220" s="429"/>
    </row>
    <row r="221" spans="1:53" ht="30.75" x14ac:dyDescent="0.45">
      <c r="A221" s="429"/>
      <c r="B221" s="429"/>
      <c r="C221" s="429"/>
      <c r="D221" s="429"/>
      <c r="E221" s="429"/>
      <c r="F221" s="429"/>
      <c r="G221" s="429"/>
      <c r="H221" s="574"/>
      <c r="I221" s="429"/>
      <c r="J221" s="429"/>
      <c r="K221" s="429"/>
      <c r="L221" s="429"/>
      <c r="M221" s="429"/>
      <c r="N221" s="429"/>
      <c r="O221" s="429"/>
      <c r="P221" s="429"/>
      <c r="Q221" s="429"/>
      <c r="R221" s="429"/>
      <c r="S221" s="429"/>
      <c r="T221" s="429"/>
      <c r="U221" s="429"/>
      <c r="V221" s="429"/>
      <c r="W221" s="429"/>
      <c r="X221" s="429"/>
      <c r="Y221" s="429"/>
      <c r="Z221" s="429"/>
      <c r="AA221" s="429"/>
      <c r="AB221" s="429"/>
      <c r="AC221" s="429"/>
      <c r="AD221" s="429"/>
      <c r="AI221" s="574"/>
      <c r="AJ221" s="429"/>
      <c r="AK221" s="574" t="s">
        <v>293</v>
      </c>
      <c r="AL221" s="429"/>
      <c r="AM221" s="429"/>
      <c r="AN221" s="429"/>
      <c r="AO221" s="429"/>
      <c r="AP221" s="429"/>
      <c r="AQ221" s="429"/>
      <c r="AR221" s="429"/>
      <c r="AS221" s="429"/>
      <c r="AT221" s="429"/>
      <c r="AU221" s="429"/>
      <c r="AV221" s="429"/>
      <c r="AW221" s="429"/>
      <c r="AX221" s="429"/>
      <c r="AY221" s="429"/>
      <c r="AZ221" s="429"/>
    </row>
    <row r="222" spans="1:53" x14ac:dyDescent="0.25">
      <c r="A222" s="429"/>
      <c r="B222" s="429"/>
      <c r="C222" s="429"/>
      <c r="D222" s="429"/>
      <c r="E222" s="429"/>
      <c r="F222" s="429"/>
      <c r="G222" s="429"/>
      <c r="H222" s="576"/>
      <c r="I222" s="429"/>
      <c r="J222" s="429"/>
      <c r="K222" s="429"/>
      <c r="L222" s="429"/>
      <c r="M222" s="429"/>
      <c r="N222" s="429"/>
      <c r="O222" s="429"/>
      <c r="P222" s="429"/>
      <c r="Q222" s="429"/>
      <c r="R222" s="429"/>
      <c r="S222" s="429"/>
      <c r="T222" s="429"/>
      <c r="U222" s="429"/>
      <c r="V222" s="429"/>
      <c r="W222" s="429"/>
      <c r="X222" s="429"/>
      <c r="Y222" s="429"/>
      <c r="Z222" s="429"/>
      <c r="AA222" s="429"/>
      <c r="AB222" s="429"/>
      <c r="AC222" s="429"/>
      <c r="AD222" s="429"/>
      <c r="AI222" s="429"/>
      <c r="AJ222" s="429"/>
      <c r="AK222" s="429"/>
      <c r="AL222" s="429"/>
      <c r="AM222" s="577"/>
      <c r="AN222" s="577"/>
      <c r="AO222" s="577"/>
      <c r="AP222" s="429"/>
      <c r="AQ222" s="429"/>
      <c r="AR222" s="429"/>
      <c r="AS222" s="429"/>
      <c r="AT222" s="429"/>
      <c r="AU222" s="429"/>
      <c r="AV222" s="429"/>
      <c r="AW222" s="429"/>
      <c r="AX222" s="429"/>
      <c r="AY222" s="429"/>
      <c r="AZ222" s="429"/>
    </row>
    <row r="223" spans="1:53" x14ac:dyDescent="0.25">
      <c r="A223" s="429"/>
      <c r="B223" s="429"/>
      <c r="C223" s="429"/>
      <c r="D223" s="429"/>
      <c r="E223" s="576"/>
      <c r="F223" s="576"/>
      <c r="G223" s="429"/>
      <c r="H223" s="429"/>
      <c r="I223" s="429"/>
      <c r="J223" s="429"/>
      <c r="K223" s="429"/>
      <c r="L223" s="429"/>
      <c r="M223" s="429"/>
      <c r="N223" s="429"/>
      <c r="O223" s="429"/>
      <c r="P223" s="429"/>
      <c r="Q223" s="429"/>
      <c r="R223" s="429"/>
      <c r="S223" s="429"/>
      <c r="T223" s="429"/>
      <c r="U223" s="429"/>
      <c r="V223" s="429"/>
      <c r="W223" s="429"/>
      <c r="X223" s="429"/>
      <c r="Y223" s="429"/>
      <c r="Z223" s="429"/>
      <c r="AA223" s="429"/>
      <c r="AB223" s="429"/>
      <c r="AC223" s="429"/>
      <c r="AD223" s="429"/>
      <c r="AI223" s="429"/>
      <c r="AJ223" s="429"/>
      <c r="AK223" s="429"/>
      <c r="AL223" s="429"/>
      <c r="AM223" s="578" t="s">
        <v>283</v>
      </c>
      <c r="AN223" s="579"/>
      <c r="AO223" s="579"/>
      <c r="AP223" s="579"/>
      <c r="AQ223" s="579"/>
      <c r="AR223" s="580"/>
      <c r="AS223" s="580"/>
      <c r="AT223" s="580"/>
      <c r="AU223" s="580"/>
      <c r="AV223" s="581"/>
      <c r="AW223" s="581"/>
      <c r="AX223" s="813" t="s">
        <v>283</v>
      </c>
      <c r="AY223" s="813"/>
      <c r="AZ223" s="813"/>
      <c r="BA223" s="813"/>
    </row>
    <row r="224" spans="1:53" x14ac:dyDescent="0.25">
      <c r="A224" s="582"/>
      <c r="B224" s="583">
        <v>2000</v>
      </c>
      <c r="C224" s="808">
        <v>2001</v>
      </c>
      <c r="D224" s="809"/>
      <c r="E224" s="808">
        <v>2002</v>
      </c>
      <c r="F224" s="809"/>
      <c r="G224" s="808">
        <v>2003</v>
      </c>
      <c r="H224" s="809"/>
      <c r="I224" s="808">
        <v>2004</v>
      </c>
      <c r="J224" s="809"/>
      <c r="K224" s="808">
        <v>2005</v>
      </c>
      <c r="L224" s="809"/>
      <c r="M224" s="808">
        <v>2006</v>
      </c>
      <c r="N224" s="809"/>
      <c r="O224" s="808">
        <v>2007</v>
      </c>
      <c r="P224" s="809"/>
      <c r="Q224" s="808">
        <v>2008</v>
      </c>
      <c r="R224" s="809"/>
      <c r="S224" s="817">
        <v>2001</v>
      </c>
      <c r="T224" s="818"/>
      <c r="U224" s="817">
        <v>2002</v>
      </c>
      <c r="V224" s="818"/>
      <c r="W224" s="817">
        <v>2003</v>
      </c>
      <c r="X224" s="818"/>
      <c r="Y224" s="817">
        <v>2004</v>
      </c>
      <c r="Z224" s="818"/>
      <c r="AA224" s="817">
        <v>2005</v>
      </c>
      <c r="AB224" s="818"/>
      <c r="AC224" s="817">
        <v>2006</v>
      </c>
      <c r="AD224" s="818"/>
      <c r="AE224" s="808">
        <v>2007</v>
      </c>
      <c r="AF224" s="809"/>
      <c r="AG224" s="808">
        <v>2008</v>
      </c>
      <c r="AH224" s="809"/>
      <c r="AI224" s="808">
        <f>+AI193</f>
        <v>2009</v>
      </c>
      <c r="AJ224" s="809"/>
      <c r="AK224" s="808">
        <f>+AK193</f>
        <v>2010</v>
      </c>
      <c r="AL224" s="809"/>
      <c r="AM224" s="584" t="s">
        <v>4</v>
      </c>
      <c r="AN224" s="584" t="s">
        <v>5</v>
      </c>
      <c r="AO224" s="584" t="s">
        <v>6</v>
      </c>
      <c r="AP224" s="584" t="s">
        <v>7</v>
      </c>
      <c r="AQ224" s="584" t="s">
        <v>8</v>
      </c>
      <c r="AR224" s="808">
        <f>+AR193</f>
        <v>2011</v>
      </c>
      <c r="AS224" s="809"/>
      <c r="AT224" s="808">
        <v>2012</v>
      </c>
      <c r="AU224" s="809"/>
      <c r="AV224" s="584" t="s">
        <v>9</v>
      </c>
      <c r="AW224" s="584" t="s">
        <v>10</v>
      </c>
      <c r="AX224" s="584" t="s">
        <v>11</v>
      </c>
      <c r="AY224" s="584" t="s">
        <v>12</v>
      </c>
      <c r="AZ224" s="584" t="s">
        <v>13</v>
      </c>
      <c r="BA224" s="584" t="s">
        <v>14</v>
      </c>
    </row>
    <row r="225" spans="1:53" x14ac:dyDescent="0.25">
      <c r="A225" s="585"/>
      <c r="B225" s="582"/>
      <c r="C225" s="586"/>
      <c r="D225" s="587"/>
      <c r="E225" s="586"/>
      <c r="F225" s="587" t="s">
        <v>284</v>
      </c>
      <c r="G225" s="586"/>
      <c r="H225" s="587" t="s">
        <v>284</v>
      </c>
      <c r="I225" s="586"/>
      <c r="J225" s="587" t="s">
        <v>284</v>
      </c>
      <c r="K225" s="586"/>
      <c r="L225" s="587" t="s">
        <v>284</v>
      </c>
      <c r="M225" s="586"/>
      <c r="N225" s="587" t="s">
        <v>284</v>
      </c>
      <c r="O225" s="586"/>
      <c r="P225" s="587" t="s">
        <v>284</v>
      </c>
      <c r="Q225" s="586"/>
      <c r="R225" s="587" t="s">
        <v>284</v>
      </c>
      <c r="S225" s="689"/>
      <c r="T225" s="690"/>
      <c r="U225" s="689"/>
      <c r="V225" s="690" t="s">
        <v>284</v>
      </c>
      <c r="W225" s="689"/>
      <c r="X225" s="690" t="s">
        <v>284</v>
      </c>
      <c r="Y225" s="689"/>
      <c r="Z225" s="690" t="s">
        <v>284</v>
      </c>
      <c r="AA225" s="689"/>
      <c r="AB225" s="690" t="s">
        <v>284</v>
      </c>
      <c r="AC225" s="689"/>
      <c r="AD225" s="690" t="s">
        <v>284</v>
      </c>
      <c r="AE225" s="586"/>
      <c r="AF225" s="587" t="s">
        <v>284</v>
      </c>
      <c r="AG225" s="586"/>
      <c r="AH225" s="587" t="s">
        <v>284</v>
      </c>
      <c r="AI225" s="586"/>
      <c r="AJ225" s="587" t="s">
        <v>284</v>
      </c>
      <c r="AK225" s="586"/>
      <c r="AL225" s="587" t="s">
        <v>284</v>
      </c>
      <c r="AM225" s="588"/>
      <c r="AN225" s="588"/>
      <c r="AO225" s="588"/>
      <c r="AP225" s="588"/>
      <c r="AQ225" s="588"/>
      <c r="AR225" s="586"/>
      <c r="AS225" s="587" t="s">
        <v>284</v>
      </c>
      <c r="AT225" s="586"/>
      <c r="AU225" s="587" t="s">
        <v>284</v>
      </c>
      <c r="AV225" s="588"/>
      <c r="AW225" s="588"/>
      <c r="AX225" s="588"/>
      <c r="AY225" s="588"/>
      <c r="AZ225" s="588"/>
      <c r="BA225" s="588"/>
    </row>
    <row r="226" spans="1:53" x14ac:dyDescent="0.25">
      <c r="A226" s="585"/>
      <c r="B226" s="589"/>
      <c r="C226" s="590"/>
      <c r="D226" s="591"/>
      <c r="E226" s="590"/>
      <c r="F226" s="591" t="s">
        <v>17</v>
      </c>
      <c r="G226" s="590"/>
      <c r="H226" s="591" t="s">
        <v>17</v>
      </c>
      <c r="I226" s="590"/>
      <c r="J226" s="591" t="s">
        <v>17</v>
      </c>
      <c r="K226" s="590"/>
      <c r="L226" s="591" t="s">
        <v>17</v>
      </c>
      <c r="M226" s="590"/>
      <c r="N226" s="591" t="s">
        <v>17</v>
      </c>
      <c r="O226" s="590"/>
      <c r="P226" s="591" t="s">
        <v>17</v>
      </c>
      <c r="Q226" s="590"/>
      <c r="R226" s="591" t="s">
        <v>17</v>
      </c>
      <c r="S226" s="691"/>
      <c r="T226" s="692"/>
      <c r="U226" s="691"/>
      <c r="V226" s="692" t="s">
        <v>17</v>
      </c>
      <c r="W226" s="691"/>
      <c r="X226" s="692" t="s">
        <v>17</v>
      </c>
      <c r="Y226" s="691"/>
      <c r="Z226" s="692" t="s">
        <v>17</v>
      </c>
      <c r="AA226" s="691"/>
      <c r="AB226" s="692" t="s">
        <v>17</v>
      </c>
      <c r="AC226" s="691"/>
      <c r="AD226" s="692" t="s">
        <v>17</v>
      </c>
      <c r="AE226" s="590"/>
      <c r="AF226" s="591" t="s">
        <v>17</v>
      </c>
      <c r="AG226" s="590"/>
      <c r="AH226" s="591" t="s">
        <v>17</v>
      </c>
      <c r="AI226" s="590"/>
      <c r="AJ226" s="591" t="s">
        <v>17</v>
      </c>
      <c r="AK226" s="590"/>
      <c r="AL226" s="591" t="s">
        <v>17</v>
      </c>
      <c r="AM226" s="588"/>
      <c r="AN226" s="588"/>
      <c r="AO226" s="588"/>
      <c r="AP226" s="588"/>
      <c r="AQ226" s="588"/>
      <c r="AR226" s="590"/>
      <c r="AS226" s="591" t="s">
        <v>17</v>
      </c>
      <c r="AT226" s="590"/>
      <c r="AU226" s="591" t="s">
        <v>17</v>
      </c>
      <c r="AV226" s="588"/>
      <c r="AW226" s="588"/>
      <c r="AX226" s="588"/>
      <c r="AY226" s="588"/>
      <c r="AZ226" s="588"/>
      <c r="BA226" s="588"/>
    </row>
    <row r="227" spans="1:53" x14ac:dyDescent="0.25">
      <c r="A227" s="585"/>
      <c r="B227" s="589"/>
      <c r="C227" s="590"/>
      <c r="D227" s="591"/>
      <c r="E227" s="590"/>
      <c r="F227" s="591" t="s">
        <v>285</v>
      </c>
      <c r="G227" s="590"/>
      <c r="H227" s="591" t="s">
        <v>285</v>
      </c>
      <c r="I227" s="590"/>
      <c r="J227" s="591" t="s">
        <v>285</v>
      </c>
      <c r="K227" s="590"/>
      <c r="L227" s="591" t="s">
        <v>285</v>
      </c>
      <c r="M227" s="590"/>
      <c r="N227" s="591" t="s">
        <v>285</v>
      </c>
      <c r="O227" s="590"/>
      <c r="P227" s="591" t="s">
        <v>285</v>
      </c>
      <c r="Q227" s="590"/>
      <c r="R227" s="591" t="s">
        <v>285</v>
      </c>
      <c r="S227" s="691"/>
      <c r="T227" s="692"/>
      <c r="U227" s="691"/>
      <c r="V227" s="692" t="s">
        <v>285</v>
      </c>
      <c r="W227" s="691"/>
      <c r="X227" s="692" t="s">
        <v>285</v>
      </c>
      <c r="Y227" s="691"/>
      <c r="Z227" s="692" t="s">
        <v>285</v>
      </c>
      <c r="AA227" s="691"/>
      <c r="AB227" s="692" t="s">
        <v>285</v>
      </c>
      <c r="AC227" s="691"/>
      <c r="AD227" s="692" t="s">
        <v>285</v>
      </c>
      <c r="AE227" s="590"/>
      <c r="AF227" s="591" t="s">
        <v>285</v>
      </c>
      <c r="AG227" s="590"/>
      <c r="AH227" s="591" t="s">
        <v>285</v>
      </c>
      <c r="AI227" s="590"/>
      <c r="AJ227" s="591" t="s">
        <v>285</v>
      </c>
      <c r="AK227" s="590"/>
      <c r="AL227" s="591" t="s">
        <v>285</v>
      </c>
      <c r="AM227" s="588"/>
      <c r="AN227" s="588"/>
      <c r="AO227" s="588"/>
      <c r="AP227" s="588"/>
      <c r="AQ227" s="588"/>
      <c r="AR227" s="590"/>
      <c r="AS227" s="591" t="s">
        <v>285</v>
      </c>
      <c r="AT227" s="590"/>
      <c r="AU227" s="591" t="s">
        <v>285</v>
      </c>
      <c r="AV227" s="588"/>
      <c r="AW227" s="588"/>
      <c r="AX227" s="588"/>
      <c r="AY227" s="588"/>
      <c r="AZ227" s="588"/>
      <c r="BA227" s="588"/>
    </row>
    <row r="228" spans="1:53" x14ac:dyDescent="0.25">
      <c r="A228" s="592" t="s">
        <v>54</v>
      </c>
      <c r="B228" s="593"/>
      <c r="C228" s="594">
        <v>131.48699999999999</v>
      </c>
      <c r="D228" s="595"/>
      <c r="E228" s="594">
        <v>134.60900000000001</v>
      </c>
      <c r="F228" s="595">
        <v>2.3743792161962887E-2</v>
      </c>
      <c r="G228" s="594">
        <v>136.12</v>
      </c>
      <c r="H228" s="595">
        <v>1.1225103819209678E-2</v>
      </c>
      <c r="I228" s="594">
        <v>153.946</v>
      </c>
      <c r="J228" s="595">
        <v>0.1309579782544813</v>
      </c>
      <c r="K228" s="594">
        <v>167.536</v>
      </c>
      <c r="L228" s="595">
        <v>8.8277707767658808E-2</v>
      </c>
      <c r="M228" s="594">
        <v>177.69200000000001</v>
      </c>
      <c r="N228" s="595">
        <v>6.0619807086238216E-2</v>
      </c>
      <c r="O228" s="594">
        <f>+[14]S2007!O12</f>
        <v>190.886</v>
      </c>
      <c r="P228" s="595">
        <f t="shared" ref="P228:P248" si="14">(+O228-M228)/M228</f>
        <v>7.4252076626972446E-2</v>
      </c>
      <c r="Q228" s="594">
        <f>+[15]S2008!O12</f>
        <v>203.929</v>
      </c>
      <c r="R228" s="595">
        <f t="shared" ref="R228:R248" si="15">(+Q228-O228)/O228</f>
        <v>6.8328740714353103E-2</v>
      </c>
      <c r="S228" s="680">
        <v>131.48699999999999</v>
      </c>
      <c r="T228" s="681"/>
      <c r="U228" s="680">
        <v>134.60900000000001</v>
      </c>
      <c r="V228" s="681">
        <v>2.3743792161962887E-2</v>
      </c>
      <c r="W228" s="680">
        <v>136.12</v>
      </c>
      <c r="X228" s="681">
        <v>1.1225103819209678E-2</v>
      </c>
      <c r="Y228" s="680">
        <v>153.946</v>
      </c>
      <c r="Z228" s="681">
        <v>0.1309579782544813</v>
      </c>
      <c r="AA228" s="680">
        <v>167.536</v>
      </c>
      <c r="AB228" s="681">
        <v>8.8277707767658808E-2</v>
      </c>
      <c r="AC228" s="680">
        <v>177.69200000000001</v>
      </c>
      <c r="AD228" s="681">
        <v>6.0619807086238216E-2</v>
      </c>
      <c r="AE228" s="594">
        <v>190.886</v>
      </c>
      <c r="AF228" s="595">
        <v>7.4252076626972446E-2</v>
      </c>
      <c r="AG228" s="594">
        <v>203.929</v>
      </c>
      <c r="AH228" s="595">
        <v>6.8328740714353103E-2</v>
      </c>
      <c r="AI228" s="594">
        <v>204.71700000000001</v>
      </c>
      <c r="AJ228" s="595">
        <v>3.8640899528758093E-3</v>
      </c>
      <c r="AK228" s="594">
        <v>200.36</v>
      </c>
      <c r="AL228" s="595">
        <v>-2.1283039513083912E-2</v>
      </c>
      <c r="AM228" s="596">
        <v>102.37437921619629</v>
      </c>
      <c r="AN228" s="596">
        <v>103.52354225132524</v>
      </c>
      <c r="AO228" s="596">
        <v>117.08077604630115</v>
      </c>
      <c r="AP228" s="596">
        <v>127.41639857932724</v>
      </c>
      <c r="AQ228" s="596">
        <v>135.14035608082929</v>
      </c>
      <c r="AR228" s="594">
        <v>187.28399999999999</v>
      </c>
      <c r="AS228" s="595">
        <v>-6.5262527450589039E-2</v>
      </c>
      <c r="AT228" s="594">
        <v>144.411</v>
      </c>
      <c r="AU228" s="595">
        <v>-0.22891971551227008</v>
      </c>
      <c r="AV228" s="596">
        <v>145.17480815593939</v>
      </c>
      <c r="AW228" s="596">
        <v>155.09441998068252</v>
      </c>
      <c r="AX228" s="596">
        <v>155.69371877067698</v>
      </c>
      <c r="AY228" s="596">
        <v>152.38008320214166</v>
      </c>
      <c r="AZ228" s="596">
        <v>142.43537383923888</v>
      </c>
      <c r="BA228" s="596">
        <v>109.82910858107647</v>
      </c>
    </row>
    <row r="229" spans="1:53" x14ac:dyDescent="0.25">
      <c r="A229" s="592" t="s">
        <v>55</v>
      </c>
      <c r="B229" s="593"/>
      <c r="C229" s="594">
        <v>2.1339999999999999</v>
      </c>
      <c r="D229" s="595"/>
      <c r="E229" s="594">
        <v>2.1539999999999999</v>
      </c>
      <c r="F229" s="595">
        <v>9.3720712277413389E-3</v>
      </c>
      <c r="G229" s="594">
        <v>2.427</v>
      </c>
      <c r="H229" s="595">
        <v>0.12674094707520897</v>
      </c>
      <c r="I229" s="594">
        <v>3.1389999999999998</v>
      </c>
      <c r="J229" s="595">
        <v>0.29336629583848362</v>
      </c>
      <c r="K229" s="594">
        <v>3.0539999999999998</v>
      </c>
      <c r="L229" s="595">
        <v>-2.7078687480089191E-2</v>
      </c>
      <c r="M229" s="594">
        <v>3.2570000000000001</v>
      </c>
      <c r="N229" s="595">
        <v>6.6470203012442802E-2</v>
      </c>
      <c r="O229" s="594">
        <f>+[14]S2007!O13</f>
        <v>3.657</v>
      </c>
      <c r="P229" s="595">
        <f t="shared" si="14"/>
        <v>0.1228124040528093</v>
      </c>
      <c r="Q229" s="594">
        <f>+[15]S2008!O13</f>
        <v>2.6880000000000002</v>
      </c>
      <c r="R229" s="595">
        <f t="shared" si="15"/>
        <v>-0.26497128794093516</v>
      </c>
      <c r="S229" s="680">
        <v>2.1339999999999999</v>
      </c>
      <c r="T229" s="681"/>
      <c r="U229" s="680">
        <v>2.1539999999999999</v>
      </c>
      <c r="V229" s="681">
        <v>9.3720712277413389E-3</v>
      </c>
      <c r="W229" s="680">
        <v>2.427</v>
      </c>
      <c r="X229" s="681">
        <v>0.12674094707520897</v>
      </c>
      <c r="Y229" s="680">
        <v>3.1389999999999998</v>
      </c>
      <c r="Z229" s="681">
        <v>0.29336629583848362</v>
      </c>
      <c r="AA229" s="680">
        <v>3.0539999999999998</v>
      </c>
      <c r="AB229" s="681">
        <v>-2.7078687480089191E-2</v>
      </c>
      <c r="AC229" s="680">
        <v>3.2570000000000001</v>
      </c>
      <c r="AD229" s="681">
        <v>6.6470203012442802E-2</v>
      </c>
      <c r="AE229" s="594">
        <v>3.657</v>
      </c>
      <c r="AF229" s="595">
        <v>0.1228124040528093</v>
      </c>
      <c r="AG229" s="594">
        <v>2.6880000000000002</v>
      </c>
      <c r="AH229" s="595">
        <v>-0.26497128794093516</v>
      </c>
      <c r="AI229" s="594">
        <v>2.7280000000000002</v>
      </c>
      <c r="AJ229" s="595">
        <v>1.4880952380952394E-2</v>
      </c>
      <c r="AK229" s="594">
        <v>2.5059999999999998</v>
      </c>
      <c r="AL229" s="595">
        <v>-8.1378299120234754E-2</v>
      </c>
      <c r="AM229" s="596">
        <v>100.93720712277414</v>
      </c>
      <c r="AN229" s="596">
        <v>113.73008434864106</v>
      </c>
      <c r="AO229" s="596">
        <v>147.09465791940019</v>
      </c>
      <c r="AP229" s="596">
        <v>143.1115276476101</v>
      </c>
      <c r="AQ229" s="596">
        <v>152.62417994376759</v>
      </c>
      <c r="AR229" s="594">
        <v>2.79</v>
      </c>
      <c r="AS229" s="595">
        <v>0.11332801276935366</v>
      </c>
      <c r="AT229" s="594">
        <v>3.552</v>
      </c>
      <c r="AU229" s="595">
        <v>0.27311827956989249</v>
      </c>
      <c r="AV229" s="596">
        <v>171.36832239925025</v>
      </c>
      <c r="AW229" s="596">
        <v>125.9606373008435</v>
      </c>
      <c r="AX229" s="596">
        <v>127.83505154639177</v>
      </c>
      <c r="AY229" s="596">
        <v>117.43205248359887</v>
      </c>
      <c r="AZ229" s="596">
        <v>-3.8134160787363953</v>
      </c>
      <c r="BA229" s="596">
        <v>166.44798500468605</v>
      </c>
    </row>
    <row r="230" spans="1:53" x14ac:dyDescent="0.25">
      <c r="A230" s="592" t="s">
        <v>56</v>
      </c>
      <c r="B230" s="593"/>
      <c r="C230" s="594">
        <v>147.279</v>
      </c>
      <c r="D230" s="595"/>
      <c r="E230" s="594">
        <v>153.923</v>
      </c>
      <c r="F230" s="595">
        <v>4.5111658824408131E-2</v>
      </c>
      <c r="G230" s="594">
        <v>157.28299999999999</v>
      </c>
      <c r="H230" s="595">
        <v>2.1829096366364903E-2</v>
      </c>
      <c r="I230" s="594">
        <v>166.34299999999999</v>
      </c>
      <c r="J230" s="595">
        <v>5.7603173896733931E-2</v>
      </c>
      <c r="K230" s="594">
        <v>173.828</v>
      </c>
      <c r="L230" s="595">
        <v>4.4997384921517669E-2</v>
      </c>
      <c r="M230" s="594">
        <v>183.154</v>
      </c>
      <c r="N230" s="595">
        <v>5.3650735209517415E-2</v>
      </c>
      <c r="O230" s="594">
        <f>+[14]S2007!O14</f>
        <v>196.46899999999999</v>
      </c>
      <c r="P230" s="595">
        <f t="shared" si="14"/>
        <v>7.2698384965657309E-2</v>
      </c>
      <c r="Q230" s="594">
        <f>+[15]S2008!O14</f>
        <v>208.27699999999999</v>
      </c>
      <c r="R230" s="595">
        <f t="shared" si="15"/>
        <v>6.0101084649486651E-2</v>
      </c>
      <c r="S230" s="680">
        <v>147.279</v>
      </c>
      <c r="T230" s="681"/>
      <c r="U230" s="680">
        <v>153.923</v>
      </c>
      <c r="V230" s="681">
        <v>4.5111658824408131E-2</v>
      </c>
      <c r="W230" s="680">
        <v>157.28299999999999</v>
      </c>
      <c r="X230" s="681">
        <v>2.1829096366364903E-2</v>
      </c>
      <c r="Y230" s="680">
        <v>166.34299999999999</v>
      </c>
      <c r="Z230" s="681">
        <v>5.7603173896733931E-2</v>
      </c>
      <c r="AA230" s="680">
        <v>173.828</v>
      </c>
      <c r="AB230" s="681">
        <v>4.4997384921517669E-2</v>
      </c>
      <c r="AC230" s="680">
        <v>183.154</v>
      </c>
      <c r="AD230" s="681">
        <v>5.3650735209517415E-2</v>
      </c>
      <c r="AE230" s="594">
        <v>196.46899999999999</v>
      </c>
      <c r="AF230" s="595">
        <v>7.2698384965657309E-2</v>
      </c>
      <c r="AG230" s="594">
        <v>208.27699999999999</v>
      </c>
      <c r="AH230" s="595">
        <v>6.0101084649486651E-2</v>
      </c>
      <c r="AI230" s="594">
        <v>219.12</v>
      </c>
      <c r="AJ230" s="595">
        <v>5.2060477153022262E-2</v>
      </c>
      <c r="AK230" s="594">
        <v>233.404</v>
      </c>
      <c r="AL230" s="595">
        <v>6.5188024826579011E-2</v>
      </c>
      <c r="AM230" s="596">
        <v>104.51116588244081</v>
      </c>
      <c r="AN230" s="596">
        <v>106.79255019384976</v>
      </c>
      <c r="AO230" s="596">
        <v>112.94414003354177</v>
      </c>
      <c r="AP230" s="596">
        <v>118.02633097726084</v>
      </c>
      <c r="AQ230" s="596">
        <v>124.35853040827274</v>
      </c>
      <c r="AR230" s="594">
        <v>245.78800000000001</v>
      </c>
      <c r="AS230" s="595">
        <v>5.3058216654384732E-2</v>
      </c>
      <c r="AT230" s="594">
        <v>236.95099999999999</v>
      </c>
      <c r="AU230" s="595">
        <v>-3.5953748759093275E-2</v>
      </c>
      <c r="AV230" s="596">
        <v>133.39919472565674</v>
      </c>
      <c r="AW230" s="596">
        <v>141.41663102003679</v>
      </c>
      <c r="AX230" s="596">
        <v>148.7788483083128</v>
      </c>
      <c r="AY230" s="596">
        <v>158.47744756550492</v>
      </c>
      <c r="AZ230" s="596">
        <v>4.4261588431865562E-2</v>
      </c>
      <c r="BA230" s="596">
        <v>160.88580177757859</v>
      </c>
    </row>
    <row r="231" spans="1:53" x14ac:dyDescent="0.25">
      <c r="A231" s="592" t="s">
        <v>57</v>
      </c>
      <c r="B231" s="593"/>
      <c r="C231" s="594">
        <v>0</v>
      </c>
      <c r="D231" s="595"/>
      <c r="E231" s="594">
        <v>13.227</v>
      </c>
      <c r="F231" s="595" t="e">
        <v>#DIV/0!</v>
      </c>
      <c r="G231" s="594">
        <v>14.63</v>
      </c>
      <c r="H231" s="595">
        <v>0.10607091555152343</v>
      </c>
      <c r="I231" s="594">
        <v>18.626999999999999</v>
      </c>
      <c r="J231" s="595">
        <v>0.27320574162679412</v>
      </c>
      <c r="K231" s="594">
        <v>26.161999999999999</v>
      </c>
      <c r="L231" s="595">
        <v>0.40452031996564131</v>
      </c>
      <c r="M231" s="594">
        <v>29.074000000000002</v>
      </c>
      <c r="N231" s="595">
        <v>0.11130647504013465</v>
      </c>
      <c r="O231" s="594">
        <f>+[14]S2007!O15</f>
        <v>30.983000000000001</v>
      </c>
      <c r="P231" s="595">
        <f t="shared" si="14"/>
        <v>6.5660039898190789E-2</v>
      </c>
      <c r="Q231" s="594">
        <f>+[15]S2008!O15</f>
        <v>33.406999999999996</v>
      </c>
      <c r="R231" s="595">
        <f t="shared" si="15"/>
        <v>7.8236452248006835E-2</v>
      </c>
      <c r="S231" s="680">
        <v>0</v>
      </c>
      <c r="T231" s="681"/>
      <c r="U231" s="680">
        <v>13.227</v>
      </c>
      <c r="V231" s="681" t="e">
        <v>#DIV/0!</v>
      </c>
      <c r="W231" s="680">
        <v>14.63</v>
      </c>
      <c r="X231" s="681">
        <v>0.10607091555152343</v>
      </c>
      <c r="Y231" s="680">
        <v>18.626999999999999</v>
      </c>
      <c r="Z231" s="681">
        <v>0.27320574162679412</v>
      </c>
      <c r="AA231" s="680">
        <v>26.161999999999999</v>
      </c>
      <c r="AB231" s="681">
        <v>0.40452031996564131</v>
      </c>
      <c r="AC231" s="680">
        <v>29.074000000000002</v>
      </c>
      <c r="AD231" s="681">
        <v>0.11130647504013465</v>
      </c>
      <c r="AE231" s="594">
        <v>30.983000000000001</v>
      </c>
      <c r="AF231" s="595">
        <v>6.5660039898190789E-2</v>
      </c>
      <c r="AG231" s="594">
        <v>33.406999999999996</v>
      </c>
      <c r="AH231" s="595">
        <v>7.8236452248006835E-2</v>
      </c>
      <c r="AI231" s="594">
        <v>36.255000000000003</v>
      </c>
      <c r="AJ231" s="595">
        <v>8.525159397731033E-2</v>
      </c>
      <c r="AK231" s="594">
        <v>38.191000000000003</v>
      </c>
      <c r="AL231" s="595">
        <v>5.339953109915873E-2</v>
      </c>
      <c r="AM231" s="596" t="e">
        <v>#DIV/0!</v>
      </c>
      <c r="AN231" s="596" t="e">
        <v>#DIV/0!</v>
      </c>
      <c r="AO231" s="596" t="e">
        <v>#DIV/0!</v>
      </c>
      <c r="AP231" s="596" t="e">
        <v>#DIV/0!</v>
      </c>
      <c r="AQ231" s="596" t="e">
        <v>#DIV/0!</v>
      </c>
      <c r="AR231" s="594">
        <v>38.865000000000002</v>
      </c>
      <c r="AS231" s="595">
        <v>1.7648136995627228E-2</v>
      </c>
      <c r="AT231" s="594">
        <v>40.387</v>
      </c>
      <c r="AU231" s="595">
        <v>3.9161199022256489E-2</v>
      </c>
      <c r="AV231" s="596"/>
      <c r="AW231" s="596"/>
      <c r="AX231" s="596"/>
      <c r="AY231" s="596"/>
      <c r="AZ231" s="596"/>
      <c r="BA231" s="596"/>
    </row>
    <row r="232" spans="1:53" x14ac:dyDescent="0.25">
      <c r="A232" s="592" t="s">
        <v>58</v>
      </c>
      <c r="B232" s="593"/>
      <c r="C232" s="594">
        <v>9.2170000000000005</v>
      </c>
      <c r="D232" s="595"/>
      <c r="E232" s="594">
        <v>10.362</v>
      </c>
      <c r="F232" s="595">
        <v>0.1242269718997504</v>
      </c>
      <c r="G232" s="594">
        <v>10.874000000000001</v>
      </c>
      <c r="H232" s="595">
        <v>4.9411310557807418E-2</v>
      </c>
      <c r="I232" s="594">
        <v>11.805</v>
      </c>
      <c r="J232" s="595">
        <v>8.5617068236159569E-2</v>
      </c>
      <c r="K232" s="594">
        <v>13.212</v>
      </c>
      <c r="L232" s="595">
        <v>0.11918678526048285</v>
      </c>
      <c r="M232" s="594">
        <v>14.558</v>
      </c>
      <c r="N232" s="595">
        <v>0.10187708144111415</v>
      </c>
      <c r="O232" s="594">
        <f>+[14]S2007!O16</f>
        <v>15.353999999999999</v>
      </c>
      <c r="P232" s="595">
        <f t="shared" si="14"/>
        <v>5.4677840362687143E-2</v>
      </c>
      <c r="Q232" s="594">
        <f>+[15]S2008!O16</f>
        <v>19.138000000000002</v>
      </c>
      <c r="R232" s="595">
        <f t="shared" si="15"/>
        <v>0.24645043636837324</v>
      </c>
      <c r="S232" s="680">
        <v>9.2170000000000005</v>
      </c>
      <c r="T232" s="681"/>
      <c r="U232" s="680">
        <v>10.362</v>
      </c>
      <c r="V232" s="681">
        <v>0.1242269718997504</v>
      </c>
      <c r="W232" s="680">
        <v>10.874000000000001</v>
      </c>
      <c r="X232" s="681">
        <v>4.9411310557807418E-2</v>
      </c>
      <c r="Y232" s="680">
        <v>11.805</v>
      </c>
      <c r="Z232" s="681">
        <v>8.5617068236159569E-2</v>
      </c>
      <c r="AA232" s="680">
        <v>13.212</v>
      </c>
      <c r="AB232" s="681">
        <v>0.11918678526048285</v>
      </c>
      <c r="AC232" s="680">
        <v>14.558</v>
      </c>
      <c r="AD232" s="681">
        <v>0.10187708144111415</v>
      </c>
      <c r="AE232" s="594">
        <v>15.353999999999999</v>
      </c>
      <c r="AF232" s="595">
        <v>5.4677840362687143E-2</v>
      </c>
      <c r="AG232" s="594">
        <v>19.138000000000002</v>
      </c>
      <c r="AH232" s="595">
        <v>0.24645043636837324</v>
      </c>
      <c r="AI232" s="594">
        <v>21.262</v>
      </c>
      <c r="AJ232" s="595">
        <v>0.11098338384366176</v>
      </c>
      <c r="AK232" s="594">
        <v>21.655000000000001</v>
      </c>
      <c r="AL232" s="595">
        <v>1.8483679804345812E-2</v>
      </c>
      <c r="AM232" s="596">
        <v>112.42269718997504</v>
      </c>
      <c r="AN232" s="596">
        <v>117.97764999457524</v>
      </c>
      <c r="AO232" s="596">
        <v>128.07855050450254</v>
      </c>
      <c r="AP232" s="596">
        <v>143.34382119995658</v>
      </c>
      <c r="AQ232" s="596">
        <v>157.94727134642508</v>
      </c>
      <c r="AR232" s="594">
        <v>22.584</v>
      </c>
      <c r="AS232" s="595">
        <v>4.2900023089355734E-2</v>
      </c>
      <c r="AT232" s="594">
        <v>22.25</v>
      </c>
      <c r="AU232" s="595">
        <v>-1.478923131420473E-2</v>
      </c>
      <c r="AV232" s="596">
        <v>166.58348703482693</v>
      </c>
      <c r="AW232" s="596">
        <v>207.63806010632527</v>
      </c>
      <c r="AX232" s="596">
        <v>230.68243463165888</v>
      </c>
      <c r="AY232" s="596">
        <v>234.94629488987741</v>
      </c>
      <c r="AZ232" s="596">
        <v>0.20053900189157048</v>
      </c>
      <c r="BA232" s="596">
        <v>241.4017576217858</v>
      </c>
    </row>
    <row r="233" spans="1:53" x14ac:dyDescent="0.25">
      <c r="A233" s="592" t="s">
        <v>59</v>
      </c>
      <c r="B233" s="593"/>
      <c r="C233" s="594">
        <v>65.584999999999994</v>
      </c>
      <c r="D233" s="595"/>
      <c r="E233" s="594">
        <v>71.215000000000003</v>
      </c>
      <c r="F233" s="595">
        <v>8.5842799420599372E-2</v>
      </c>
      <c r="G233" s="594">
        <v>78.415000000000006</v>
      </c>
      <c r="H233" s="595">
        <v>0.10110229586463529</v>
      </c>
      <c r="I233" s="594">
        <v>87.31</v>
      </c>
      <c r="J233" s="595">
        <v>0.11343492954154173</v>
      </c>
      <c r="K233" s="594">
        <v>96.186000000000007</v>
      </c>
      <c r="L233" s="595">
        <v>0.10166074905509111</v>
      </c>
      <c r="M233" s="594">
        <v>105.559</v>
      </c>
      <c r="N233" s="595">
        <v>9.7446613852327682E-2</v>
      </c>
      <c r="O233" s="594">
        <f>+[14]S2007!O17</f>
        <v>115.288</v>
      </c>
      <c r="P233" s="595">
        <f t="shared" si="14"/>
        <v>9.2166466146894152E-2</v>
      </c>
      <c r="Q233" s="594">
        <f>+[15]S2008!O17</f>
        <v>127.09</v>
      </c>
      <c r="R233" s="595">
        <f t="shared" si="15"/>
        <v>0.10236971757685108</v>
      </c>
      <c r="S233" s="680">
        <v>65.584999999999994</v>
      </c>
      <c r="T233" s="681"/>
      <c r="U233" s="680">
        <v>71.215000000000003</v>
      </c>
      <c r="V233" s="681">
        <v>8.5842799420599372E-2</v>
      </c>
      <c r="W233" s="680">
        <v>78.415000000000006</v>
      </c>
      <c r="X233" s="681">
        <v>0.10110229586463529</v>
      </c>
      <c r="Y233" s="680">
        <v>87.31</v>
      </c>
      <c r="Z233" s="681">
        <v>0.11343492954154173</v>
      </c>
      <c r="AA233" s="680">
        <v>96.186000000000007</v>
      </c>
      <c r="AB233" s="681">
        <v>0.10166074905509111</v>
      </c>
      <c r="AC233" s="680">
        <v>105.559</v>
      </c>
      <c r="AD233" s="681">
        <v>9.7446613852327682E-2</v>
      </c>
      <c r="AE233" s="594">
        <v>115.288</v>
      </c>
      <c r="AF233" s="595">
        <v>9.2166466146894152E-2</v>
      </c>
      <c r="AG233" s="594">
        <v>127.09</v>
      </c>
      <c r="AH233" s="595">
        <v>0.10236971757685108</v>
      </c>
      <c r="AI233" s="594">
        <v>134.572</v>
      </c>
      <c r="AJ233" s="595">
        <v>5.887166574868203E-2</v>
      </c>
      <c r="AK233" s="594">
        <v>134.51300000000001</v>
      </c>
      <c r="AL233" s="595">
        <v>-4.3842701304875828E-4</v>
      </c>
      <c r="AM233" s="596">
        <v>108.58427994205994</v>
      </c>
      <c r="AN233" s="596">
        <v>119.56239993901046</v>
      </c>
      <c r="AO233" s="596">
        <v>133.12495235190977</v>
      </c>
      <c r="AP233" s="596">
        <v>146.65853472592821</v>
      </c>
      <c r="AQ233" s="596">
        <v>160.94991232751391</v>
      </c>
      <c r="AR233" s="594">
        <v>134.82900000000001</v>
      </c>
      <c r="AS233" s="595">
        <v>2.3492153174786267E-3</v>
      </c>
      <c r="AT233" s="594">
        <v>132.49199999999999</v>
      </c>
      <c r="AU233" s="595">
        <v>-1.7333066328460624E-2</v>
      </c>
      <c r="AV233" s="596">
        <v>175.78409697339333</v>
      </c>
      <c r="AW233" s="596">
        <v>193.77906533506138</v>
      </c>
      <c r="AX233" s="596">
        <v>205.18716169855915</v>
      </c>
      <c r="AY233" s="596">
        <v>205.09720210413968</v>
      </c>
      <c r="AZ233" s="596">
        <v>-6.6848671656316583E-4</v>
      </c>
      <c r="BA233" s="596">
        <v>202.0157048105512</v>
      </c>
    </row>
    <row r="234" spans="1:53" x14ac:dyDescent="0.25">
      <c r="A234" s="592" t="s">
        <v>60</v>
      </c>
      <c r="B234" s="593"/>
      <c r="C234" s="594">
        <v>32.107999999999997</v>
      </c>
      <c r="D234" s="595"/>
      <c r="E234" s="594">
        <v>34.529000000000003</v>
      </c>
      <c r="F234" s="595">
        <v>7.5401769029525556E-2</v>
      </c>
      <c r="G234" s="594">
        <v>37.807000000000002</v>
      </c>
      <c r="H234" s="595">
        <v>9.4934692577253857E-2</v>
      </c>
      <c r="I234" s="594">
        <v>42.677999999999997</v>
      </c>
      <c r="J234" s="595">
        <v>0.12883857486708797</v>
      </c>
      <c r="K234" s="594">
        <v>45.14</v>
      </c>
      <c r="L234" s="595">
        <v>5.7687801677679444E-2</v>
      </c>
      <c r="M234" s="594">
        <v>48.06</v>
      </c>
      <c r="N234" s="595">
        <v>6.4687638458130303E-2</v>
      </c>
      <c r="O234" s="594">
        <f>+[14]S2007!O18</f>
        <v>52.154000000000003</v>
      </c>
      <c r="P234" s="595">
        <f t="shared" si="14"/>
        <v>8.5185185185185211E-2</v>
      </c>
      <c r="Q234" s="594">
        <f>+[15]S2008!O18</f>
        <v>52.883000000000003</v>
      </c>
      <c r="R234" s="595">
        <f t="shared" si="15"/>
        <v>1.3977834873643425E-2</v>
      </c>
      <c r="S234" s="680">
        <v>32.107999999999997</v>
      </c>
      <c r="T234" s="681"/>
      <c r="U234" s="680">
        <v>34.529000000000003</v>
      </c>
      <c r="V234" s="681">
        <v>7.5401769029525556E-2</v>
      </c>
      <c r="W234" s="680">
        <v>37.807000000000002</v>
      </c>
      <c r="X234" s="681">
        <v>9.4934692577253857E-2</v>
      </c>
      <c r="Y234" s="680">
        <v>42.677999999999997</v>
      </c>
      <c r="Z234" s="681">
        <v>0.12883857486708797</v>
      </c>
      <c r="AA234" s="680">
        <v>45.14</v>
      </c>
      <c r="AB234" s="681">
        <v>5.7687801677679444E-2</v>
      </c>
      <c r="AC234" s="680">
        <v>48.06</v>
      </c>
      <c r="AD234" s="681">
        <v>6.4687638458130303E-2</v>
      </c>
      <c r="AE234" s="594">
        <v>52.154000000000003</v>
      </c>
      <c r="AF234" s="595">
        <v>8.5185185185185211E-2</v>
      </c>
      <c r="AG234" s="594">
        <v>52.883000000000003</v>
      </c>
      <c r="AH234" s="595">
        <v>1.3977834873643425E-2</v>
      </c>
      <c r="AI234" s="594">
        <v>44.33</v>
      </c>
      <c r="AJ234" s="595">
        <v>-0.16173439479605931</v>
      </c>
      <c r="AK234" s="594">
        <v>46.405000000000001</v>
      </c>
      <c r="AL234" s="595">
        <v>4.680803067899849E-2</v>
      </c>
      <c r="AM234" s="596">
        <v>107.54017690295255</v>
      </c>
      <c r="AN234" s="596">
        <v>117.74947053693785</v>
      </c>
      <c r="AO234" s="596">
        <v>132.92014451227109</v>
      </c>
      <c r="AP234" s="596">
        <v>140.58801544786348</v>
      </c>
      <c r="AQ234" s="596">
        <v>149.6823221627009</v>
      </c>
      <c r="AR234" s="594">
        <v>45.088000000000001</v>
      </c>
      <c r="AS234" s="595">
        <v>-2.8380562439392309E-2</v>
      </c>
      <c r="AT234" s="594">
        <v>44.575000000000003</v>
      </c>
      <c r="AU234" s="595">
        <v>-1.137775017743076E-2</v>
      </c>
      <c r="AV234" s="596">
        <v>162.43303849507913</v>
      </c>
      <c r="AW234" s="596">
        <v>164.70350068518752</v>
      </c>
      <c r="AX234" s="596">
        <v>138.06527968107639</v>
      </c>
      <c r="AY234" s="596">
        <v>144.52784352809272</v>
      </c>
      <c r="AZ234" s="596">
        <v>0.14578307798366552</v>
      </c>
      <c r="BA234" s="596">
        <v>138.82832938831444</v>
      </c>
    </row>
    <row r="235" spans="1:53" x14ac:dyDescent="0.25">
      <c r="A235" s="592" t="s">
        <v>61</v>
      </c>
      <c r="B235" s="593"/>
      <c r="C235" s="594">
        <v>22.12</v>
      </c>
      <c r="D235" s="595"/>
      <c r="E235" s="594">
        <v>25.869</v>
      </c>
      <c r="F235" s="595">
        <v>0.1694846292947558</v>
      </c>
      <c r="G235" s="594">
        <v>29.395</v>
      </c>
      <c r="H235" s="595">
        <v>0.13630213769376473</v>
      </c>
      <c r="I235" s="594">
        <v>32.988999999999997</v>
      </c>
      <c r="J235" s="595">
        <v>0.12226569144412307</v>
      </c>
      <c r="K235" s="594">
        <v>35.628999999999998</v>
      </c>
      <c r="L235" s="595">
        <v>8.0026675558519528E-2</v>
      </c>
      <c r="M235" s="594">
        <v>36.167999999999999</v>
      </c>
      <c r="N235" s="595">
        <v>1.5128125964803995E-2</v>
      </c>
      <c r="O235" s="594">
        <f>+[14]S2007!O19</f>
        <v>38.098999999999997</v>
      </c>
      <c r="P235" s="595">
        <f t="shared" si="14"/>
        <v>5.3389736783897294E-2</v>
      </c>
      <c r="Q235" s="594">
        <f>+[15]S2008!O19</f>
        <v>42.795999999999999</v>
      </c>
      <c r="R235" s="595">
        <f t="shared" si="15"/>
        <v>0.12328407569752495</v>
      </c>
      <c r="S235" s="680">
        <v>22.12</v>
      </c>
      <c r="T235" s="681"/>
      <c r="U235" s="680">
        <v>25.869</v>
      </c>
      <c r="V235" s="681">
        <v>0.1694846292947558</v>
      </c>
      <c r="W235" s="680">
        <v>29.395</v>
      </c>
      <c r="X235" s="681">
        <v>0.13630213769376473</v>
      </c>
      <c r="Y235" s="680">
        <v>32.988999999999997</v>
      </c>
      <c r="Z235" s="681">
        <v>0.12226569144412307</v>
      </c>
      <c r="AA235" s="680">
        <v>35.628999999999998</v>
      </c>
      <c r="AB235" s="681">
        <v>8.0026675558519528E-2</v>
      </c>
      <c r="AC235" s="680">
        <v>36.167999999999999</v>
      </c>
      <c r="AD235" s="681">
        <v>1.5128125964803995E-2</v>
      </c>
      <c r="AE235" s="594">
        <v>38.098999999999997</v>
      </c>
      <c r="AF235" s="595">
        <v>5.3389736783897294E-2</v>
      </c>
      <c r="AG235" s="594">
        <v>42.795999999999999</v>
      </c>
      <c r="AH235" s="595">
        <v>0.12328407569752495</v>
      </c>
      <c r="AI235" s="594">
        <v>43.238999999999997</v>
      </c>
      <c r="AJ235" s="595">
        <v>1.0351434713524578E-2</v>
      </c>
      <c r="AK235" s="594">
        <v>40.241</v>
      </c>
      <c r="AL235" s="595">
        <v>-6.9335553551192156E-2</v>
      </c>
      <c r="AM235" s="596">
        <v>116.94846292947558</v>
      </c>
      <c r="AN235" s="596">
        <v>132.88878842676311</v>
      </c>
      <c r="AO235" s="596">
        <v>149.13652802893307</v>
      </c>
      <c r="AP235" s="596">
        <v>161.07142857142856</v>
      </c>
      <c r="AQ235" s="596">
        <v>163.50813743218805</v>
      </c>
      <c r="AR235" s="594">
        <v>37.194000000000003</v>
      </c>
      <c r="AS235" s="595">
        <v>-7.571879426455598E-2</v>
      </c>
      <c r="AT235" s="594">
        <v>44.066000000000003</v>
      </c>
      <c r="AU235" s="595">
        <v>0.18476098295423993</v>
      </c>
      <c r="AV235" s="596">
        <v>172.23779385171787</v>
      </c>
      <c r="AW235" s="596">
        <v>193.47197106690777</v>
      </c>
      <c r="AX235" s="596">
        <v>195.47468354430379</v>
      </c>
      <c r="AY235" s="596">
        <v>181.92133815551537</v>
      </c>
      <c r="AZ235" s="596">
        <v>-0.31345186958043314</v>
      </c>
      <c r="BA235" s="596">
        <v>199.21338155515372</v>
      </c>
    </row>
    <row r="236" spans="1:53" x14ac:dyDescent="0.25">
      <c r="A236" s="592" t="s">
        <v>62</v>
      </c>
      <c r="B236" s="593"/>
      <c r="C236" s="594">
        <v>59.844999999999999</v>
      </c>
      <c r="D236" s="595"/>
      <c r="E236" s="594">
        <v>63.152000000000001</v>
      </c>
      <c r="F236" s="595">
        <v>5.5259420168769356E-2</v>
      </c>
      <c r="G236" s="594">
        <v>66.23</v>
      </c>
      <c r="H236" s="595">
        <v>4.8739549024575675E-2</v>
      </c>
      <c r="I236" s="594">
        <v>79.975999999999999</v>
      </c>
      <c r="J236" s="595">
        <v>0.20754944889023091</v>
      </c>
      <c r="K236" s="594">
        <v>88.266000000000005</v>
      </c>
      <c r="L236" s="595">
        <v>0.10365609682904879</v>
      </c>
      <c r="M236" s="594">
        <v>95.686999999999998</v>
      </c>
      <c r="N236" s="595">
        <v>8.4075408424534842E-2</v>
      </c>
      <c r="O236" s="594">
        <f>+[14]S2007!O20</f>
        <v>101.229</v>
      </c>
      <c r="P236" s="595">
        <f t="shared" si="14"/>
        <v>5.7918003490547321E-2</v>
      </c>
      <c r="Q236" s="594">
        <f>+[15]S2008!O20</f>
        <v>110.279</v>
      </c>
      <c r="R236" s="595">
        <f t="shared" si="15"/>
        <v>8.9401258532633907E-2</v>
      </c>
      <c r="S236" s="680">
        <v>59.844999999999999</v>
      </c>
      <c r="T236" s="681"/>
      <c r="U236" s="680">
        <v>63.152000000000001</v>
      </c>
      <c r="V236" s="681">
        <v>5.5259420168769356E-2</v>
      </c>
      <c r="W236" s="680">
        <v>66.23</v>
      </c>
      <c r="X236" s="681">
        <v>4.8739549024575675E-2</v>
      </c>
      <c r="Y236" s="680">
        <v>79.975999999999999</v>
      </c>
      <c r="Z236" s="681">
        <v>0.20754944889023091</v>
      </c>
      <c r="AA236" s="680">
        <v>88.266000000000005</v>
      </c>
      <c r="AB236" s="681">
        <v>0.10365609682904879</v>
      </c>
      <c r="AC236" s="680">
        <v>95.686999999999998</v>
      </c>
      <c r="AD236" s="681">
        <v>8.4075408424534842E-2</v>
      </c>
      <c r="AE236" s="594">
        <v>101.229</v>
      </c>
      <c r="AF236" s="595">
        <v>5.7918003490547321E-2</v>
      </c>
      <c r="AG236" s="594">
        <v>110.279</v>
      </c>
      <c r="AH236" s="595">
        <v>8.9401258532633907E-2</v>
      </c>
      <c r="AI236" s="594">
        <v>114.42100000000001</v>
      </c>
      <c r="AJ236" s="595">
        <v>3.7559281458845385E-2</v>
      </c>
      <c r="AK236" s="594">
        <v>116.746</v>
      </c>
      <c r="AL236" s="595">
        <v>2.031969655919795E-2</v>
      </c>
      <c r="AM236" s="596">
        <v>105.52594201687694</v>
      </c>
      <c r="AN236" s="596">
        <v>110.66922884117304</v>
      </c>
      <c r="AO236" s="596">
        <v>133.63856629626537</v>
      </c>
      <c r="AP236" s="596">
        <v>147.49101846436628</v>
      </c>
      <c r="AQ236" s="596">
        <v>159.89138608070851</v>
      </c>
      <c r="AR236" s="594">
        <v>119.223</v>
      </c>
      <c r="AS236" s="595">
        <v>2.1217001010741303E-2</v>
      </c>
      <c r="AT236" s="594">
        <v>118.92700000000001</v>
      </c>
      <c r="AU236" s="595">
        <v>-2.4827424238611029E-3</v>
      </c>
      <c r="AV236" s="596">
        <v>169.15197593783941</v>
      </c>
      <c r="AW236" s="596">
        <v>184.27437546996407</v>
      </c>
      <c r="AX236" s="596">
        <v>191.19558860389341</v>
      </c>
      <c r="AY236" s="596">
        <v>195.08062494778176</v>
      </c>
      <c r="AZ236" s="596">
        <v>3.395387510936132E-2</v>
      </c>
      <c r="BA236" s="596">
        <v>198.72503968585514</v>
      </c>
    </row>
    <row r="237" spans="1:53" x14ac:dyDescent="0.25">
      <c r="A237" s="592" t="s">
        <v>63</v>
      </c>
      <c r="B237" s="593"/>
      <c r="C237" s="594">
        <v>56.372</v>
      </c>
      <c r="D237" s="595"/>
      <c r="E237" s="594">
        <v>59.811999999999998</v>
      </c>
      <c r="F237" s="595">
        <v>6.1023203008585783E-2</v>
      </c>
      <c r="G237" s="594">
        <v>61.383000000000003</v>
      </c>
      <c r="H237" s="595">
        <v>2.6265632314585789E-2</v>
      </c>
      <c r="I237" s="594">
        <v>49.679000000000002</v>
      </c>
      <c r="J237" s="595">
        <v>-0.19067168434257042</v>
      </c>
      <c r="K237" s="594">
        <v>54.194000000000003</v>
      </c>
      <c r="L237" s="595">
        <v>9.088347188953079E-2</v>
      </c>
      <c r="M237" s="594">
        <v>53.23</v>
      </c>
      <c r="N237" s="595">
        <v>-1.7787947005203635E-2</v>
      </c>
      <c r="O237" s="594">
        <f>+[14]S2007!O21</f>
        <v>55.274999999999999</v>
      </c>
      <c r="P237" s="595">
        <f t="shared" si="14"/>
        <v>3.8418185233890699E-2</v>
      </c>
      <c r="Q237" s="594">
        <f>+[15]S2008!O21</f>
        <v>63.246000000000002</v>
      </c>
      <c r="R237" s="595">
        <f t="shared" si="15"/>
        <v>0.14420624151967443</v>
      </c>
      <c r="S237" s="680">
        <v>56.372</v>
      </c>
      <c r="T237" s="681"/>
      <c r="U237" s="680">
        <v>59.811999999999998</v>
      </c>
      <c r="V237" s="681">
        <v>6.1023203008585783E-2</v>
      </c>
      <c r="W237" s="680">
        <v>61.383000000000003</v>
      </c>
      <c r="X237" s="681">
        <v>2.6265632314585789E-2</v>
      </c>
      <c r="Y237" s="680">
        <v>49.679000000000002</v>
      </c>
      <c r="Z237" s="681">
        <v>-0.19067168434257042</v>
      </c>
      <c r="AA237" s="680">
        <v>54.194000000000003</v>
      </c>
      <c r="AB237" s="681">
        <v>9.088347188953079E-2</v>
      </c>
      <c r="AC237" s="680">
        <v>53.23</v>
      </c>
      <c r="AD237" s="681">
        <v>-1.7787947005203635E-2</v>
      </c>
      <c r="AE237" s="594">
        <v>55.274999999999999</v>
      </c>
      <c r="AF237" s="595">
        <v>3.8418185233890699E-2</v>
      </c>
      <c r="AG237" s="594">
        <v>63.246000000000002</v>
      </c>
      <c r="AH237" s="595">
        <v>0.14420624151967443</v>
      </c>
      <c r="AI237" s="594">
        <v>72.936999999999998</v>
      </c>
      <c r="AJ237" s="595">
        <v>0.15322708155456463</v>
      </c>
      <c r="AK237" s="594">
        <v>77.540000000000006</v>
      </c>
      <c r="AL237" s="595">
        <v>6.3109258675295238E-2</v>
      </c>
      <c r="AM237" s="596">
        <v>106.10232030085858</v>
      </c>
      <c r="AN237" s="596">
        <v>108.88916483360534</v>
      </c>
      <c r="AO237" s="596">
        <v>88.12708436812602</v>
      </c>
      <c r="AP237" s="596">
        <v>96.136379763002907</v>
      </c>
      <c r="AQ237" s="596">
        <v>94.426310934506489</v>
      </c>
      <c r="AR237" s="594">
        <v>78.120999999999995</v>
      </c>
      <c r="AS237" s="595">
        <v>7.4929068867679756E-3</v>
      </c>
      <c r="AT237" s="594">
        <v>80.284000000000006</v>
      </c>
      <c r="AU237" s="595">
        <v>2.7687817616262093E-2</v>
      </c>
      <c r="AV237" s="596">
        <v>98.053998438941321</v>
      </c>
      <c r="AW237" s="596">
        <v>112.19399701979707</v>
      </c>
      <c r="AX237" s="596">
        <v>129.3851557510821</v>
      </c>
      <c r="AY237" s="596">
        <v>137.5505570141205</v>
      </c>
      <c r="AZ237" s="596">
        <v>0.11195142743790143</v>
      </c>
      <c r="BA237" s="596">
        <v>142.41822181224722</v>
      </c>
    </row>
    <row r="238" spans="1:53" x14ac:dyDescent="0.25">
      <c r="A238" s="592" t="s">
        <v>64</v>
      </c>
      <c r="B238" s="593"/>
      <c r="C238" s="594">
        <v>17.683</v>
      </c>
      <c r="D238" s="595"/>
      <c r="E238" s="594">
        <v>24.378</v>
      </c>
      <c r="F238" s="595">
        <v>0.37861222643216652</v>
      </c>
      <c r="G238" s="594">
        <v>26.673999999999999</v>
      </c>
      <c r="H238" s="595">
        <v>9.4183280006563272E-2</v>
      </c>
      <c r="I238" s="594">
        <v>27.824999999999999</v>
      </c>
      <c r="J238" s="595">
        <v>4.3150633575766657E-2</v>
      </c>
      <c r="K238" s="594">
        <v>30.707999999999998</v>
      </c>
      <c r="L238" s="595">
        <v>0.10361185983827491</v>
      </c>
      <c r="M238" s="594">
        <v>32.424999999999997</v>
      </c>
      <c r="N238" s="595">
        <v>5.5913768399114203E-2</v>
      </c>
      <c r="O238" s="594">
        <f>+[14]S2007!O22</f>
        <v>33.204999999999998</v>
      </c>
      <c r="P238" s="595">
        <f t="shared" si="14"/>
        <v>2.405551272166542E-2</v>
      </c>
      <c r="Q238" s="594">
        <f>+[15]S2008!O22</f>
        <v>37.438000000000002</v>
      </c>
      <c r="R238" s="595">
        <f t="shared" si="15"/>
        <v>0.1274808010841742</v>
      </c>
      <c r="S238" s="680">
        <v>17.683</v>
      </c>
      <c r="T238" s="681"/>
      <c r="U238" s="680">
        <v>24.378</v>
      </c>
      <c r="V238" s="681">
        <v>0.37861222643216652</v>
      </c>
      <c r="W238" s="680">
        <v>26.673999999999999</v>
      </c>
      <c r="X238" s="681">
        <v>9.4183280006563272E-2</v>
      </c>
      <c r="Y238" s="680">
        <v>27.824999999999999</v>
      </c>
      <c r="Z238" s="681">
        <v>4.3150633575766657E-2</v>
      </c>
      <c r="AA238" s="680">
        <v>30.707999999999998</v>
      </c>
      <c r="AB238" s="681">
        <v>0.10361185983827491</v>
      </c>
      <c r="AC238" s="680">
        <v>32.424999999999997</v>
      </c>
      <c r="AD238" s="681">
        <v>5.5913768399114203E-2</v>
      </c>
      <c r="AE238" s="594">
        <v>33.204999999999998</v>
      </c>
      <c r="AF238" s="595">
        <v>2.405551272166542E-2</v>
      </c>
      <c r="AG238" s="594">
        <v>37.438000000000002</v>
      </c>
      <c r="AH238" s="595">
        <v>0.1274808010841742</v>
      </c>
      <c r="AI238" s="594">
        <v>39.634</v>
      </c>
      <c r="AJ238" s="595">
        <v>5.8656979539505258E-2</v>
      </c>
      <c r="AK238" s="594">
        <v>38.393999999999998</v>
      </c>
      <c r="AL238" s="595">
        <v>-3.1286269364686932E-2</v>
      </c>
      <c r="AM238" s="596">
        <v>137.86122264321665</v>
      </c>
      <c r="AN238" s="596">
        <v>150.84544477746988</v>
      </c>
      <c r="AO238" s="596">
        <v>157.35452129163605</v>
      </c>
      <c r="AP238" s="596">
        <v>173.65831589662389</v>
      </c>
      <c r="AQ238" s="596">
        <v>183.36820675224791</v>
      </c>
      <c r="AR238" s="594">
        <v>39.497</v>
      </c>
      <c r="AS238" s="595">
        <v>2.8728447153201064E-2</v>
      </c>
      <c r="AT238" s="594">
        <v>38.624000000000002</v>
      </c>
      <c r="AU238" s="595">
        <v>-2.2102944527432403E-2</v>
      </c>
      <c r="AV238" s="596">
        <v>187.7792229825256</v>
      </c>
      <c r="AW238" s="596">
        <v>211.7174687553017</v>
      </c>
      <c r="AX238" s="596">
        <v>224.13617598823731</v>
      </c>
      <c r="AY238" s="596">
        <v>217.12379121189844</v>
      </c>
      <c r="AZ238" s="596">
        <v>-0.17692851532369502</v>
      </c>
      <c r="BA238" s="596">
        <v>218.42447548492905</v>
      </c>
    </row>
    <row r="239" spans="1:53" x14ac:dyDescent="0.25">
      <c r="A239" s="592" t="s">
        <v>65</v>
      </c>
      <c r="B239" s="593"/>
      <c r="C239" s="594">
        <v>12.827</v>
      </c>
      <c r="D239" s="595"/>
      <c r="E239" s="594">
        <v>15.949</v>
      </c>
      <c r="F239" s="595">
        <v>0.24339284322133001</v>
      </c>
      <c r="G239" s="594">
        <v>17.11</v>
      </c>
      <c r="H239" s="595">
        <v>7.2794532572575052E-2</v>
      </c>
      <c r="I239" s="594">
        <v>17.917000000000002</v>
      </c>
      <c r="J239" s="595">
        <v>4.7165400350672251E-2</v>
      </c>
      <c r="K239" s="594">
        <v>19.213000000000001</v>
      </c>
      <c r="L239" s="595">
        <v>7.2333537980688686E-2</v>
      </c>
      <c r="M239" s="594">
        <v>20.728999999999999</v>
      </c>
      <c r="N239" s="595">
        <v>7.8904908135116747E-2</v>
      </c>
      <c r="O239" s="594">
        <f>+[14]S2007!O23</f>
        <v>20.119</v>
      </c>
      <c r="P239" s="595">
        <f t="shared" si="14"/>
        <v>-2.9427372280380119E-2</v>
      </c>
      <c r="Q239" s="594">
        <f>+[15]S2008!O23</f>
        <v>26.734999999999999</v>
      </c>
      <c r="R239" s="595">
        <f t="shared" si="15"/>
        <v>0.32884338187782691</v>
      </c>
      <c r="S239" s="680">
        <v>12.827</v>
      </c>
      <c r="T239" s="681"/>
      <c r="U239" s="680">
        <v>15.949</v>
      </c>
      <c r="V239" s="681">
        <v>0.24339284322133001</v>
      </c>
      <c r="W239" s="680">
        <v>17.11</v>
      </c>
      <c r="X239" s="681">
        <v>7.2794532572575052E-2</v>
      </c>
      <c r="Y239" s="680">
        <v>17.917000000000002</v>
      </c>
      <c r="Z239" s="681">
        <v>4.7165400350672251E-2</v>
      </c>
      <c r="AA239" s="680">
        <v>19.213000000000001</v>
      </c>
      <c r="AB239" s="681">
        <v>7.2333537980688686E-2</v>
      </c>
      <c r="AC239" s="680">
        <v>20.728999999999999</v>
      </c>
      <c r="AD239" s="681">
        <v>7.8904908135116747E-2</v>
      </c>
      <c r="AE239" s="594">
        <v>20.119</v>
      </c>
      <c r="AF239" s="595">
        <v>-2.9427372280380119E-2</v>
      </c>
      <c r="AG239" s="594">
        <v>26.734999999999999</v>
      </c>
      <c r="AH239" s="595">
        <v>0.32884338187782691</v>
      </c>
      <c r="AI239" s="594">
        <v>27.934999999999999</v>
      </c>
      <c r="AJ239" s="595">
        <v>4.4884982233027844E-2</v>
      </c>
      <c r="AK239" s="594">
        <v>28.120999999999999</v>
      </c>
      <c r="AL239" s="595">
        <v>6.6583139430821531E-3</v>
      </c>
      <c r="AM239" s="596">
        <v>124.339284322133</v>
      </c>
      <c r="AN239" s="596">
        <v>133.39050440477118</v>
      </c>
      <c r="AO239" s="596">
        <v>139.68192094800031</v>
      </c>
      <c r="AP239" s="596">
        <v>149.78560848210805</v>
      </c>
      <c r="AQ239" s="596">
        <v>161.60442815935136</v>
      </c>
      <c r="AR239" s="594">
        <v>40.844999999999999</v>
      </c>
      <c r="AS239" s="595">
        <v>0.45247324063866862</v>
      </c>
      <c r="AT239" s="594">
        <v>37.292000000000002</v>
      </c>
      <c r="AU239" s="595">
        <v>-8.6987391357571248E-2</v>
      </c>
      <c r="AV239" s="596">
        <v>156.84883448974819</v>
      </c>
      <c r="AW239" s="596">
        <v>208.42753566695251</v>
      </c>
      <c r="AX239" s="596">
        <v>217.78280190223745</v>
      </c>
      <c r="AY239" s="596">
        <v>219.2328681687066</v>
      </c>
      <c r="AZ239" s="596">
        <v>5.1908583013045018E-2</v>
      </c>
      <c r="BA239" s="596">
        <v>290.73049037187184</v>
      </c>
    </row>
    <row r="240" spans="1:53" x14ac:dyDescent="0.25">
      <c r="A240" s="592" t="s">
        <v>66</v>
      </c>
      <c r="B240" s="593"/>
      <c r="C240" s="594">
        <v>223.59200000000001</v>
      </c>
      <c r="D240" s="595"/>
      <c r="E240" s="594">
        <v>142.648</v>
      </c>
      <c r="F240" s="595">
        <v>-0.36201653010841178</v>
      </c>
      <c r="G240" s="594">
        <v>152.76900000000001</v>
      </c>
      <c r="H240" s="595">
        <v>7.0950872076720392E-2</v>
      </c>
      <c r="I240" s="594">
        <v>168.84100000000001</v>
      </c>
      <c r="J240" s="595">
        <v>0.10520458993644</v>
      </c>
      <c r="K240" s="594">
        <v>182.96700000000001</v>
      </c>
      <c r="L240" s="595">
        <v>8.3664512766448929E-2</v>
      </c>
      <c r="M240" s="594">
        <v>205.96299999999999</v>
      </c>
      <c r="N240" s="595">
        <v>0.12568386648958543</v>
      </c>
      <c r="O240" s="594">
        <f>+[14]S2007!O24</f>
        <v>212.29300000000001</v>
      </c>
      <c r="P240" s="595">
        <f t="shared" si="14"/>
        <v>3.0733675465981814E-2</v>
      </c>
      <c r="Q240" s="594">
        <f>+[15]S2008!O24</f>
        <v>223.58600000000001</v>
      </c>
      <c r="R240" s="595">
        <f t="shared" si="15"/>
        <v>5.3195347938933484E-2</v>
      </c>
      <c r="S240" s="680">
        <v>223.59200000000001</v>
      </c>
      <c r="T240" s="681"/>
      <c r="U240" s="680">
        <v>142.648</v>
      </c>
      <c r="V240" s="681">
        <v>-0.36201653010841178</v>
      </c>
      <c r="W240" s="680">
        <v>152.76900000000001</v>
      </c>
      <c r="X240" s="681">
        <v>7.0950872076720392E-2</v>
      </c>
      <c r="Y240" s="680">
        <v>168.84100000000001</v>
      </c>
      <c r="Z240" s="681">
        <v>0.10520458993644</v>
      </c>
      <c r="AA240" s="680">
        <v>182.96700000000001</v>
      </c>
      <c r="AB240" s="681">
        <v>8.3664512766448929E-2</v>
      </c>
      <c r="AC240" s="680">
        <v>205.96299999999999</v>
      </c>
      <c r="AD240" s="681">
        <v>0.12568386648958543</v>
      </c>
      <c r="AE240" s="594">
        <v>212.29300000000001</v>
      </c>
      <c r="AF240" s="595">
        <v>3.0733675465981814E-2</v>
      </c>
      <c r="AG240" s="594">
        <v>223.58600000000001</v>
      </c>
      <c r="AH240" s="595">
        <v>5.3195347938933484E-2</v>
      </c>
      <c r="AI240" s="594">
        <v>240.65</v>
      </c>
      <c r="AJ240" s="595">
        <v>7.6319626452461209E-2</v>
      </c>
      <c r="AK240" s="594">
        <v>238.64099999999999</v>
      </c>
      <c r="AL240" s="595">
        <v>-8.348223561188509E-3</v>
      </c>
      <c r="AM240" s="596">
        <v>63.798346989158823</v>
      </c>
      <c r="AN240" s="596">
        <v>68.324895345092841</v>
      </c>
      <c r="AO240" s="596">
        <v>75.51298794232352</v>
      </c>
      <c r="AP240" s="596">
        <v>81.830745286056754</v>
      </c>
      <c r="AQ240" s="596">
        <v>92.115549751332779</v>
      </c>
      <c r="AR240" s="594">
        <v>251.19300000000001</v>
      </c>
      <c r="AS240" s="595">
        <v>5.2597835242058244E-2</v>
      </c>
      <c r="AT240" s="594">
        <v>241.398</v>
      </c>
      <c r="AU240" s="595">
        <v>-3.8993921008945373E-2</v>
      </c>
      <c r="AV240" s="596">
        <v>94.946599162760734</v>
      </c>
      <c r="AW240" s="596">
        <v>99.997316540842249</v>
      </c>
      <c r="AX240" s="596">
        <v>107.62907438548785</v>
      </c>
      <c r="AY240" s="596">
        <v>106.73056281083402</v>
      </c>
      <c r="AZ240" s="596">
        <v>-3.7336861610413052E-3</v>
      </c>
      <c r="BA240" s="596">
        <v>107.96361229382089</v>
      </c>
    </row>
    <row r="241" spans="1:53" x14ac:dyDescent="0.25">
      <c r="A241" s="592" t="s">
        <v>67</v>
      </c>
      <c r="B241" s="593"/>
      <c r="C241" s="594">
        <v>10.975</v>
      </c>
      <c r="D241" s="595"/>
      <c r="E241" s="594">
        <v>16.561</v>
      </c>
      <c r="F241" s="595">
        <v>0.50897494305239188</v>
      </c>
      <c r="G241" s="594">
        <v>17.044</v>
      </c>
      <c r="H241" s="595">
        <v>2.9164905500875582E-2</v>
      </c>
      <c r="I241" s="594">
        <v>17.155999999999999</v>
      </c>
      <c r="J241" s="595">
        <v>6.5712274114056749E-3</v>
      </c>
      <c r="K241" s="594">
        <v>35.993000000000002</v>
      </c>
      <c r="L241" s="595">
        <v>1.0979832128701332</v>
      </c>
      <c r="M241" s="594">
        <v>21.715</v>
      </c>
      <c r="N241" s="595">
        <v>-0.3966882449365155</v>
      </c>
      <c r="O241" s="594">
        <f>+[14]S2007!O25</f>
        <v>24.361999999999998</v>
      </c>
      <c r="P241" s="595">
        <f t="shared" si="14"/>
        <v>0.12189730600967066</v>
      </c>
      <c r="Q241" s="594">
        <f>+[15]S2008!O25</f>
        <v>28.974</v>
      </c>
      <c r="R241" s="595">
        <f t="shared" si="15"/>
        <v>0.18931122239553411</v>
      </c>
      <c r="S241" s="680">
        <v>10.975</v>
      </c>
      <c r="T241" s="681"/>
      <c r="U241" s="680">
        <v>16.561</v>
      </c>
      <c r="V241" s="681">
        <v>0.50897494305239188</v>
      </c>
      <c r="W241" s="680">
        <v>17.044</v>
      </c>
      <c r="X241" s="681">
        <v>2.9164905500875582E-2</v>
      </c>
      <c r="Y241" s="680">
        <v>17.155999999999999</v>
      </c>
      <c r="Z241" s="681">
        <v>6.5712274114056749E-3</v>
      </c>
      <c r="AA241" s="680">
        <v>35.993000000000002</v>
      </c>
      <c r="AB241" s="681">
        <v>1.0979832128701332</v>
      </c>
      <c r="AC241" s="680">
        <v>21.715</v>
      </c>
      <c r="AD241" s="681">
        <v>-0.3966882449365155</v>
      </c>
      <c r="AE241" s="594">
        <v>24.361999999999998</v>
      </c>
      <c r="AF241" s="595">
        <v>0.12189730600967066</v>
      </c>
      <c r="AG241" s="594">
        <v>28.974</v>
      </c>
      <c r="AH241" s="595">
        <v>0.18931122239553411</v>
      </c>
      <c r="AI241" s="594">
        <v>26.097999999999999</v>
      </c>
      <c r="AJ241" s="595">
        <v>-9.9261406778491101E-2</v>
      </c>
      <c r="AK241" s="594">
        <v>26.271999999999998</v>
      </c>
      <c r="AL241" s="595">
        <v>6.6671775614989461E-3</v>
      </c>
      <c r="AM241" s="596">
        <v>150.89749430523918</v>
      </c>
      <c r="AN241" s="596">
        <v>155.29840546697039</v>
      </c>
      <c r="AO241" s="596">
        <v>156.31890660592256</v>
      </c>
      <c r="AP241" s="596">
        <v>327.95444191343967</v>
      </c>
      <c r="AQ241" s="596">
        <v>197.85876993166286</v>
      </c>
      <c r="AR241" s="594">
        <v>25.922000000000001</v>
      </c>
      <c r="AS241" s="595">
        <v>-1.332216808769785E-2</v>
      </c>
      <c r="AT241" s="594">
        <v>24.631</v>
      </c>
      <c r="AU241" s="595">
        <v>-4.9803255921611E-2</v>
      </c>
      <c r="AV241" s="596">
        <v>221.9772209567198</v>
      </c>
      <c r="AW241" s="596">
        <v>264</v>
      </c>
      <c r="AX241" s="596">
        <v>237.79498861047836</v>
      </c>
      <c r="AY241" s="596">
        <v>239.38041002277905</v>
      </c>
      <c r="AZ241" s="596">
        <v>6.0748770492011772E-2</v>
      </c>
      <c r="BA241" s="596">
        <v>224.42824601366743</v>
      </c>
    </row>
    <row r="242" spans="1:53" x14ac:dyDescent="0.25">
      <c r="A242" s="592" t="s">
        <v>68</v>
      </c>
      <c r="B242" s="593"/>
      <c r="C242" s="594">
        <v>5.2350000000000003</v>
      </c>
      <c r="D242" s="595"/>
      <c r="E242" s="594">
        <v>3.3929999999999998</v>
      </c>
      <c r="F242" s="595">
        <v>-0.35186246418338119</v>
      </c>
      <c r="G242" s="594">
        <v>6.5709999999999997</v>
      </c>
      <c r="H242" s="595">
        <v>0.9366342469790746</v>
      </c>
      <c r="I242" s="594">
        <v>5.4329999999999998</v>
      </c>
      <c r="J242" s="595">
        <v>-0.17318520773093896</v>
      </c>
      <c r="K242" s="594">
        <v>7.468</v>
      </c>
      <c r="L242" s="595">
        <v>0.37456285661697042</v>
      </c>
      <c r="M242" s="594">
        <v>5.6890000000000001</v>
      </c>
      <c r="N242" s="595">
        <v>-0.23821638993036956</v>
      </c>
      <c r="O242" s="594">
        <f>+[14]S2007!O26</f>
        <v>6.6829999999999998</v>
      </c>
      <c r="P242" s="595">
        <f t="shared" si="14"/>
        <v>0.17472314993847773</v>
      </c>
      <c r="Q242" s="594">
        <f>+[15]S2008!O26</f>
        <v>7.3250000000000002</v>
      </c>
      <c r="R242" s="595">
        <f t="shared" si="15"/>
        <v>9.6064641628011427E-2</v>
      </c>
      <c r="S242" s="680">
        <v>5.2350000000000003</v>
      </c>
      <c r="T242" s="681"/>
      <c r="U242" s="680">
        <v>3.3929999999999998</v>
      </c>
      <c r="V242" s="681">
        <v>-0.35186246418338119</v>
      </c>
      <c r="W242" s="680">
        <v>6.5709999999999997</v>
      </c>
      <c r="X242" s="681">
        <v>0.9366342469790746</v>
      </c>
      <c r="Y242" s="680">
        <v>5.4329999999999998</v>
      </c>
      <c r="Z242" s="681">
        <v>-0.17318520773093896</v>
      </c>
      <c r="AA242" s="680">
        <v>7.468</v>
      </c>
      <c r="AB242" s="681">
        <v>0.37456285661697042</v>
      </c>
      <c r="AC242" s="680">
        <v>5.6890000000000001</v>
      </c>
      <c r="AD242" s="681">
        <v>-0.23821638993036956</v>
      </c>
      <c r="AE242" s="594">
        <v>6.6829999999999998</v>
      </c>
      <c r="AF242" s="595">
        <v>0.17472314993847773</v>
      </c>
      <c r="AG242" s="594">
        <v>7.3250000000000002</v>
      </c>
      <c r="AH242" s="595">
        <v>9.6064641628011427E-2</v>
      </c>
      <c r="AI242" s="594">
        <v>4.976</v>
      </c>
      <c r="AJ242" s="595">
        <v>-0.32068259385665532</v>
      </c>
      <c r="AK242" s="594">
        <v>6.5289999999999999</v>
      </c>
      <c r="AL242" s="595">
        <v>0.31209807073954982</v>
      </c>
      <c r="AM242" s="596">
        <v>64.813753581661885</v>
      </c>
      <c r="AN242" s="596">
        <v>125.52053486150906</v>
      </c>
      <c r="AO242" s="596">
        <v>103.78223495702005</v>
      </c>
      <c r="AP242" s="596">
        <v>142.65520534861508</v>
      </c>
      <c r="AQ242" s="596">
        <v>108.67239732569244</v>
      </c>
      <c r="AR242" s="594">
        <v>6.907</v>
      </c>
      <c r="AS242" s="595">
        <v>5.7895542962168804E-2</v>
      </c>
      <c r="AT242" s="594">
        <v>7.24</v>
      </c>
      <c r="AU242" s="595">
        <v>4.8211958882293349E-2</v>
      </c>
      <c r="AV242" s="596">
        <v>127.65998089780324</v>
      </c>
      <c r="AW242" s="596">
        <v>139.92359121298949</v>
      </c>
      <c r="AX242" s="596">
        <v>95.052531041069713</v>
      </c>
      <c r="AY242" s="596">
        <v>124.71824259789875</v>
      </c>
      <c r="AZ242" s="596">
        <v>5.9617587533820426</v>
      </c>
      <c r="BA242" s="596">
        <v>138.29990448901623</v>
      </c>
    </row>
    <row r="243" spans="1:53" x14ac:dyDescent="0.25">
      <c r="A243" s="592" t="s">
        <v>69</v>
      </c>
      <c r="B243" s="593"/>
      <c r="C243" s="594">
        <v>103.55500000000001</v>
      </c>
      <c r="D243" s="595"/>
      <c r="E243" s="594">
        <v>81.471999999999994</v>
      </c>
      <c r="F243" s="595">
        <v>-0.21324899811694278</v>
      </c>
      <c r="G243" s="594">
        <v>96.466999999999999</v>
      </c>
      <c r="H243" s="595">
        <v>0.18405096229379425</v>
      </c>
      <c r="I243" s="594">
        <v>118.67400000000001</v>
      </c>
      <c r="J243" s="595">
        <v>0.23020307462655631</v>
      </c>
      <c r="K243" s="594">
        <v>134.12</v>
      </c>
      <c r="L243" s="595">
        <v>0.13015487806933276</v>
      </c>
      <c r="M243" s="594">
        <v>145.07900000000001</v>
      </c>
      <c r="N243" s="595">
        <v>8.1710408589323019E-2</v>
      </c>
      <c r="O243" s="594">
        <f>+[14]S2007!O27</f>
        <v>164.35400000000001</v>
      </c>
      <c r="P243" s="595">
        <f t="shared" si="14"/>
        <v>0.13285864942548545</v>
      </c>
      <c r="Q243" s="594">
        <f>+[15]S2008!O27</f>
        <v>173.67699999999999</v>
      </c>
      <c r="R243" s="595">
        <f t="shared" si="15"/>
        <v>5.6725117733672309E-2</v>
      </c>
      <c r="S243" s="680">
        <v>103.55500000000001</v>
      </c>
      <c r="T243" s="681"/>
      <c r="U243" s="680">
        <v>81.471999999999994</v>
      </c>
      <c r="V243" s="681">
        <v>-0.21324899811694278</v>
      </c>
      <c r="W243" s="680">
        <v>96.466999999999999</v>
      </c>
      <c r="X243" s="681">
        <v>0.18405096229379425</v>
      </c>
      <c r="Y243" s="680">
        <v>118.67400000000001</v>
      </c>
      <c r="Z243" s="681">
        <v>0.23020307462655631</v>
      </c>
      <c r="AA243" s="680">
        <v>134.12</v>
      </c>
      <c r="AB243" s="681">
        <v>0.13015487806933276</v>
      </c>
      <c r="AC243" s="680">
        <v>145.07900000000001</v>
      </c>
      <c r="AD243" s="681">
        <v>8.1710408589323019E-2</v>
      </c>
      <c r="AE243" s="594">
        <v>164.35400000000001</v>
      </c>
      <c r="AF243" s="595">
        <v>0.13285864942548545</v>
      </c>
      <c r="AG243" s="594">
        <v>173.67699999999999</v>
      </c>
      <c r="AH243" s="595">
        <v>5.6725117733672309E-2</v>
      </c>
      <c r="AI243" s="594">
        <v>175.13</v>
      </c>
      <c r="AJ243" s="595">
        <v>8.3661048958699365E-3</v>
      </c>
      <c r="AK243" s="594">
        <v>172.59100000000001</v>
      </c>
      <c r="AL243" s="595">
        <v>-1.4497801633072502E-2</v>
      </c>
      <c r="AM243" s="596">
        <v>78.67510018830572</v>
      </c>
      <c r="AN243" s="596">
        <v>93.155328086524065</v>
      </c>
      <c r="AO243" s="596">
        <v>114.5999710298875</v>
      </c>
      <c r="AP243" s="596">
        <v>129.51571628603156</v>
      </c>
      <c r="AQ243" s="596">
        <v>140.09849838250204</v>
      </c>
      <c r="AR243" s="594">
        <v>167.13200000000001</v>
      </c>
      <c r="AS243" s="595">
        <v>-3.1629691003586528E-2</v>
      </c>
      <c r="AT243" s="594">
        <v>145.065</v>
      </c>
      <c r="AU243" s="595">
        <v>-0.13203336285092027</v>
      </c>
      <c r="AV243" s="596">
        <v>158.71179566413983</v>
      </c>
      <c r="AW243" s="596">
        <v>167.71474095891068</v>
      </c>
      <c r="AX243" s="596">
        <v>169.1178600743566</v>
      </c>
      <c r="AY243" s="596">
        <v>166.66602288638887</v>
      </c>
      <c r="AZ243" s="596">
        <v>-1.4000098144052231E-2</v>
      </c>
      <c r="BA243" s="596">
        <v>140.08497899666844</v>
      </c>
    </row>
    <row r="244" spans="1:53" x14ac:dyDescent="0.25">
      <c r="A244" s="592" t="s">
        <v>70</v>
      </c>
      <c r="B244" s="593"/>
      <c r="C244" s="594">
        <v>30.507999999999999</v>
      </c>
      <c r="D244" s="595"/>
      <c r="E244" s="594">
        <v>53.213999999999999</v>
      </c>
      <c r="F244" s="595">
        <v>0.74426379965910583</v>
      </c>
      <c r="G244" s="594">
        <v>36.932000000000002</v>
      </c>
      <c r="H244" s="595">
        <v>-0.30597211260194679</v>
      </c>
      <c r="I244" s="594">
        <v>45.377000000000002</v>
      </c>
      <c r="J244" s="595">
        <v>0.2286634896566663</v>
      </c>
      <c r="K244" s="594">
        <v>60.970999999999997</v>
      </c>
      <c r="L244" s="595">
        <v>0.34365427419177103</v>
      </c>
      <c r="M244" s="594">
        <v>85.831999999999994</v>
      </c>
      <c r="N244" s="595">
        <v>0.40775122599268504</v>
      </c>
      <c r="O244" s="594">
        <f>+[14]S2007!O28</f>
        <v>108.024</v>
      </c>
      <c r="P244" s="595">
        <f t="shared" si="14"/>
        <v>0.25855158915089954</v>
      </c>
      <c r="Q244" s="594">
        <f>+[15]S2008!O28</f>
        <v>117.718</v>
      </c>
      <c r="R244" s="595">
        <f t="shared" si="15"/>
        <v>8.9739317188772885E-2</v>
      </c>
      <c r="S244" s="680">
        <v>30.507999999999999</v>
      </c>
      <c r="T244" s="681"/>
      <c r="U244" s="680">
        <v>53.213999999999999</v>
      </c>
      <c r="V244" s="681">
        <v>0.74426379965910583</v>
      </c>
      <c r="W244" s="680">
        <v>36.932000000000002</v>
      </c>
      <c r="X244" s="681">
        <v>-0.30597211260194679</v>
      </c>
      <c r="Y244" s="680">
        <v>45.377000000000002</v>
      </c>
      <c r="Z244" s="681">
        <v>0.2286634896566663</v>
      </c>
      <c r="AA244" s="680">
        <v>60.970999999999997</v>
      </c>
      <c r="AB244" s="681">
        <v>0.34365427419177103</v>
      </c>
      <c r="AC244" s="680">
        <v>85.831999999999994</v>
      </c>
      <c r="AD244" s="681">
        <v>0.40775122599268504</v>
      </c>
      <c r="AE244" s="594">
        <v>108.024</v>
      </c>
      <c r="AF244" s="595">
        <v>0.25855158915089954</v>
      </c>
      <c r="AG244" s="594">
        <v>117.718</v>
      </c>
      <c r="AH244" s="595">
        <v>8.9739317188772885E-2</v>
      </c>
      <c r="AI244" s="594">
        <v>120.91</v>
      </c>
      <c r="AJ244" s="595">
        <v>2.7115649263494055E-2</v>
      </c>
      <c r="AK244" s="594">
        <v>128.27199999999999</v>
      </c>
      <c r="AL244" s="595">
        <v>6.0888263998015009E-2</v>
      </c>
      <c r="AM244" s="596">
        <v>174.4263799659106</v>
      </c>
      <c r="AN244" s="596">
        <v>121.05677199423103</v>
      </c>
      <c r="AO244" s="596">
        <v>148.73803592500329</v>
      </c>
      <c r="AP244" s="596">
        <v>199.85249770551985</v>
      </c>
      <c r="AQ244" s="596">
        <v>281.34259866264586</v>
      </c>
      <c r="AR244" s="594">
        <v>115.42</v>
      </c>
      <c r="AS244" s="595">
        <v>-0.10019333915429704</v>
      </c>
      <c r="AT244" s="594">
        <v>105.21599999999999</v>
      </c>
      <c r="AU244" s="595">
        <v>-8.8407555016461678E-2</v>
      </c>
      <c r="AV244" s="596">
        <v>354.08417464271668</v>
      </c>
      <c r="AW244" s="596">
        <v>385.85944670250433</v>
      </c>
      <c r="AX244" s="596">
        <v>396.32227612429529</v>
      </c>
      <c r="AY244" s="596">
        <v>420.45365150124559</v>
      </c>
      <c r="AZ244" s="596">
        <v>0.19958130325821344</v>
      </c>
      <c r="BA244" s="596">
        <v>344.88003146715619</v>
      </c>
    </row>
    <row r="245" spans="1:53" x14ac:dyDescent="0.25">
      <c r="A245" s="592" t="s">
        <v>71</v>
      </c>
      <c r="B245" s="593"/>
      <c r="C245" s="594">
        <v>10.706</v>
      </c>
      <c r="D245" s="595"/>
      <c r="E245" s="594">
        <v>15.065</v>
      </c>
      <c r="F245" s="595">
        <v>0.40715486643003923</v>
      </c>
      <c r="G245" s="594">
        <v>16.609000000000002</v>
      </c>
      <c r="H245" s="595">
        <v>0.10248921340856305</v>
      </c>
      <c r="I245" s="594">
        <v>18.63</v>
      </c>
      <c r="J245" s="595">
        <v>0.12168101631645475</v>
      </c>
      <c r="K245" s="594">
        <v>19.529</v>
      </c>
      <c r="L245" s="595">
        <v>4.8255501878690335E-2</v>
      </c>
      <c r="M245" s="594">
        <v>21.404</v>
      </c>
      <c r="N245" s="595">
        <v>9.6011060474166618E-2</v>
      </c>
      <c r="O245" s="594">
        <f>+[14]S2007!O29</f>
        <v>21.677</v>
      </c>
      <c r="P245" s="595">
        <f t="shared" si="14"/>
        <v>1.275462530368154E-2</v>
      </c>
      <c r="Q245" s="594">
        <f>+[15]S2008!O29</f>
        <v>21.062000000000001</v>
      </c>
      <c r="R245" s="595">
        <f t="shared" si="15"/>
        <v>-2.837108455967147E-2</v>
      </c>
      <c r="S245" s="680">
        <v>10.706</v>
      </c>
      <c r="T245" s="681"/>
      <c r="U245" s="680">
        <v>15.065</v>
      </c>
      <c r="V245" s="681">
        <v>0.40715486643003923</v>
      </c>
      <c r="W245" s="680">
        <v>16.609000000000002</v>
      </c>
      <c r="X245" s="681">
        <v>0.10248921340856305</v>
      </c>
      <c r="Y245" s="680">
        <v>18.63</v>
      </c>
      <c r="Z245" s="681">
        <v>0.12168101631645475</v>
      </c>
      <c r="AA245" s="680">
        <v>19.529</v>
      </c>
      <c r="AB245" s="681">
        <v>4.8255501878690335E-2</v>
      </c>
      <c r="AC245" s="680">
        <v>21.404</v>
      </c>
      <c r="AD245" s="681">
        <v>9.6011060474166618E-2</v>
      </c>
      <c r="AE245" s="594">
        <v>21.677</v>
      </c>
      <c r="AF245" s="595">
        <v>1.275462530368154E-2</v>
      </c>
      <c r="AG245" s="594">
        <v>21.062000000000001</v>
      </c>
      <c r="AH245" s="595">
        <v>-2.837108455967147E-2</v>
      </c>
      <c r="AI245" s="594">
        <v>26.847999999999999</v>
      </c>
      <c r="AJ245" s="595">
        <v>0.27471275282499275</v>
      </c>
      <c r="AK245" s="594">
        <v>32.054000000000002</v>
      </c>
      <c r="AL245" s="595">
        <v>0.19390643623361156</v>
      </c>
      <c r="AM245" s="596">
        <v>140.71548664300391</v>
      </c>
      <c r="AN245" s="596">
        <v>155.13730618344854</v>
      </c>
      <c r="AO245" s="596">
        <v>174.01457126844758</v>
      </c>
      <c r="AP245" s="596">
        <v>182.41173173921169</v>
      </c>
      <c r="AQ245" s="596">
        <v>199.9252755464226</v>
      </c>
      <c r="AR245" s="594">
        <v>27.277000000000001</v>
      </c>
      <c r="AS245" s="595">
        <v>-0.14902976227615899</v>
      </c>
      <c r="AT245" s="594">
        <v>27.17</v>
      </c>
      <c r="AU245" s="595">
        <v>-3.9227187740587055E-3</v>
      </c>
      <c r="AV245" s="596">
        <v>202.47524752475249</v>
      </c>
      <c r="AW245" s="596">
        <v>196.73080515598733</v>
      </c>
      <c r="AX245" s="596">
        <v>250.77526620586588</v>
      </c>
      <c r="AY245" s="596">
        <v>299.40220437138055</v>
      </c>
      <c r="AZ245" s="596">
        <v>1.8111940615879973</v>
      </c>
      <c r="BA245" s="596">
        <v>253.78292546235758</v>
      </c>
    </row>
    <row r="246" spans="1:53" x14ac:dyDescent="0.25">
      <c r="A246" s="592" t="s">
        <v>72</v>
      </c>
      <c r="B246" s="593"/>
      <c r="C246" s="594">
        <v>28.995999999999999</v>
      </c>
      <c r="D246" s="595"/>
      <c r="E246" s="594">
        <v>33.963000000000001</v>
      </c>
      <c r="F246" s="595">
        <v>0.1712994895847704</v>
      </c>
      <c r="G246" s="594">
        <v>35.796999999999997</v>
      </c>
      <c r="H246" s="595">
        <v>5.3999941112386894E-2</v>
      </c>
      <c r="I246" s="594">
        <v>38.131999999999998</v>
      </c>
      <c r="J246" s="595">
        <v>6.5228929798586507E-2</v>
      </c>
      <c r="K246" s="594">
        <v>41.423999999999999</v>
      </c>
      <c r="L246" s="595">
        <v>8.6331689919227989E-2</v>
      </c>
      <c r="M246" s="594">
        <v>44.377000000000002</v>
      </c>
      <c r="N246" s="595">
        <v>7.1287176516029421E-2</v>
      </c>
      <c r="O246" s="594">
        <f>+[14]S2007!O30</f>
        <v>50.296999999999997</v>
      </c>
      <c r="P246" s="595">
        <f t="shared" si="14"/>
        <v>0.13340243819996833</v>
      </c>
      <c r="Q246" s="594">
        <f>+[15]S2008!O30</f>
        <v>68.027000000000001</v>
      </c>
      <c r="R246" s="595">
        <f t="shared" si="15"/>
        <v>0.35250611368471291</v>
      </c>
      <c r="S246" s="680">
        <v>28.995999999999999</v>
      </c>
      <c r="T246" s="681"/>
      <c r="U246" s="680">
        <v>33.963000000000001</v>
      </c>
      <c r="V246" s="681">
        <v>0.1712994895847704</v>
      </c>
      <c r="W246" s="680">
        <v>35.796999999999997</v>
      </c>
      <c r="X246" s="681">
        <v>5.3999941112386894E-2</v>
      </c>
      <c r="Y246" s="680">
        <v>38.131999999999998</v>
      </c>
      <c r="Z246" s="681">
        <v>6.5228929798586507E-2</v>
      </c>
      <c r="AA246" s="680">
        <v>41.423999999999999</v>
      </c>
      <c r="AB246" s="681">
        <v>8.6331689919227989E-2</v>
      </c>
      <c r="AC246" s="680">
        <v>44.377000000000002</v>
      </c>
      <c r="AD246" s="681">
        <v>7.1287176516029421E-2</v>
      </c>
      <c r="AE246" s="594">
        <v>50.296999999999997</v>
      </c>
      <c r="AF246" s="595">
        <v>0.13340243819996833</v>
      </c>
      <c r="AG246" s="594">
        <v>68.027000000000001</v>
      </c>
      <c r="AH246" s="595">
        <v>0.35250611368471291</v>
      </c>
      <c r="AI246" s="594">
        <v>67.834999999999994</v>
      </c>
      <c r="AJ246" s="595">
        <v>-2.8224087494672302E-3</v>
      </c>
      <c r="AK246" s="594">
        <v>69.548000000000002</v>
      </c>
      <c r="AL246" s="595">
        <v>2.5252450799734771E-2</v>
      </c>
      <c r="AM246" s="596">
        <v>117.12994895847704</v>
      </c>
      <c r="AN246" s="596">
        <v>123.45495930473169</v>
      </c>
      <c r="AO246" s="596">
        <v>131.50779417850737</v>
      </c>
      <c r="AP246" s="596">
        <v>142.86108428748793</v>
      </c>
      <c r="AQ246" s="596">
        <v>153.04524762036144</v>
      </c>
      <c r="AR246" s="594">
        <v>81.016000000000005</v>
      </c>
      <c r="AS246" s="595">
        <v>0.16489331109449593</v>
      </c>
      <c r="AT246" s="594">
        <v>76.923000000000002</v>
      </c>
      <c r="AU246" s="595">
        <v>-5.0520884763503547E-2</v>
      </c>
      <c r="AV246" s="596">
        <v>173.46185680783555</v>
      </c>
      <c r="AW246" s="596">
        <v>234.60822182369984</v>
      </c>
      <c r="AX246" s="596">
        <v>233.94606152572769</v>
      </c>
      <c r="AY246" s="596">
        <v>239.85377293419785</v>
      </c>
      <c r="AZ246" s="596">
        <v>8.7089428885818165E-2</v>
      </c>
      <c r="BA246" s="596">
        <v>265.2883156297421</v>
      </c>
    </row>
    <row r="247" spans="1:53" x14ac:dyDescent="0.25">
      <c r="A247" s="592" t="s">
        <v>73</v>
      </c>
      <c r="B247" s="593"/>
      <c r="C247" s="594">
        <v>48.500999999999998</v>
      </c>
      <c r="D247" s="595"/>
      <c r="E247" s="594">
        <v>139.05699999999999</v>
      </c>
      <c r="F247" s="595">
        <v>1.8670955238036326</v>
      </c>
      <c r="G247" s="594">
        <v>145.982</v>
      </c>
      <c r="H247" s="595">
        <v>4.9799722415987777E-2</v>
      </c>
      <c r="I247" s="594">
        <v>148.26400000000001</v>
      </c>
      <c r="J247" s="595">
        <v>1.5632064227096565E-2</v>
      </c>
      <c r="K247" s="594">
        <v>164.267</v>
      </c>
      <c r="L247" s="595">
        <v>0.10793584416985907</v>
      </c>
      <c r="M247" s="594">
        <v>173.74799999999999</v>
      </c>
      <c r="N247" s="595">
        <v>5.7717009502821597E-2</v>
      </c>
      <c r="O247" s="594">
        <f>+[14]S2007!O31</f>
        <v>170.92599999999999</v>
      </c>
      <c r="P247" s="595">
        <f t="shared" si="14"/>
        <v>-1.6241913575983626E-2</v>
      </c>
      <c r="Q247" s="594">
        <f>+[15]S2008!O31</f>
        <v>176.934</v>
      </c>
      <c r="R247" s="595">
        <f t="shared" si="15"/>
        <v>3.5149713911283305E-2</v>
      </c>
      <c r="S247" s="680">
        <v>48.500999999999998</v>
      </c>
      <c r="T247" s="681"/>
      <c r="U247" s="680">
        <v>139.05699999999999</v>
      </c>
      <c r="V247" s="681">
        <v>1.8670955238036326</v>
      </c>
      <c r="W247" s="680">
        <v>145.982</v>
      </c>
      <c r="X247" s="681">
        <v>4.9799722415987777E-2</v>
      </c>
      <c r="Y247" s="680">
        <v>148.26400000000001</v>
      </c>
      <c r="Z247" s="681">
        <v>1.5632064227096565E-2</v>
      </c>
      <c r="AA247" s="680">
        <v>164.267</v>
      </c>
      <c r="AB247" s="681">
        <v>0.10793584416985907</v>
      </c>
      <c r="AC247" s="680">
        <v>173.74799999999999</v>
      </c>
      <c r="AD247" s="681">
        <v>5.7717009502821597E-2</v>
      </c>
      <c r="AE247" s="594">
        <v>170.92599999999999</v>
      </c>
      <c r="AF247" s="595">
        <v>-1.6241913575983626E-2</v>
      </c>
      <c r="AG247" s="594">
        <v>176.934</v>
      </c>
      <c r="AH247" s="595">
        <v>3.5149713911283305E-2</v>
      </c>
      <c r="AI247" s="594">
        <v>179.08600000000001</v>
      </c>
      <c r="AJ247" s="595">
        <v>1.2162727344659677E-2</v>
      </c>
      <c r="AK247" s="594">
        <v>194.44</v>
      </c>
      <c r="AL247" s="595">
        <v>8.5735345029762142E-2</v>
      </c>
      <c r="AM247" s="596">
        <v>286.70955238036328</v>
      </c>
      <c r="AN247" s="596">
        <v>300.98760850291745</v>
      </c>
      <c r="AO247" s="596">
        <v>305.69266613059528</v>
      </c>
      <c r="AP247" s="596">
        <v>338.68786210593589</v>
      </c>
      <c r="AQ247" s="596">
        <v>358.23591266159463</v>
      </c>
      <c r="AR247" s="594">
        <v>196.56</v>
      </c>
      <c r="AS247" s="595">
        <v>1.0903106356716749E-2</v>
      </c>
      <c r="AT247" s="594">
        <v>198.92400000000001</v>
      </c>
      <c r="AU247" s="595">
        <v>1.2026862026862048E-2</v>
      </c>
      <c r="AV247" s="596">
        <v>352.41747592833133</v>
      </c>
      <c r="AW247" s="596">
        <v>364.80484938454879</v>
      </c>
      <c r="AX247" s="596">
        <v>369.24187130162267</v>
      </c>
      <c r="AY247" s="596">
        <v>400.89895053710234</v>
      </c>
      <c r="AZ247" s="596">
        <v>0.17677026253018369</v>
      </c>
      <c r="BA247" s="596">
        <v>410.1441207397786</v>
      </c>
    </row>
    <row r="248" spans="1:53" x14ac:dyDescent="0.25">
      <c r="A248" s="592" t="s">
        <v>74</v>
      </c>
      <c r="B248" s="593"/>
      <c r="C248" s="594">
        <v>25.311</v>
      </c>
      <c r="D248" s="595"/>
      <c r="E248" s="594">
        <v>28.94</v>
      </c>
      <c r="F248" s="595">
        <v>0.14337639761368581</v>
      </c>
      <c r="G248" s="594">
        <v>38.585999999999999</v>
      </c>
      <c r="H248" s="595">
        <v>0.33331029716655136</v>
      </c>
      <c r="I248" s="594">
        <v>40.222000000000001</v>
      </c>
      <c r="J248" s="595">
        <v>4.2398797491318169E-2</v>
      </c>
      <c r="K248" s="594">
        <v>39.796999999999997</v>
      </c>
      <c r="L248" s="595">
        <v>-1.056635672020298E-2</v>
      </c>
      <c r="M248" s="594">
        <v>44.018000000000001</v>
      </c>
      <c r="N248" s="595">
        <v>0.10606327110083684</v>
      </c>
      <c r="O248" s="594">
        <f>+[14]S2007!O32</f>
        <v>55.139000000000003</v>
      </c>
      <c r="P248" s="595">
        <f t="shared" si="14"/>
        <v>0.25264664455450048</v>
      </c>
      <c r="Q248" s="594">
        <f>+[15]S2008!O32</f>
        <v>62.506</v>
      </c>
      <c r="R248" s="595">
        <f t="shared" si="15"/>
        <v>0.13360779121855668</v>
      </c>
      <c r="S248" s="680">
        <v>25.311</v>
      </c>
      <c r="T248" s="681"/>
      <c r="U248" s="680">
        <v>28.94</v>
      </c>
      <c r="V248" s="681">
        <v>0.14337639761368581</v>
      </c>
      <c r="W248" s="680">
        <v>38.585999999999999</v>
      </c>
      <c r="X248" s="681">
        <v>0.33331029716655136</v>
      </c>
      <c r="Y248" s="680">
        <v>40.222000000000001</v>
      </c>
      <c r="Z248" s="681">
        <v>4.2398797491318169E-2</v>
      </c>
      <c r="AA248" s="680">
        <v>39.796999999999997</v>
      </c>
      <c r="AB248" s="681">
        <v>-1.056635672020298E-2</v>
      </c>
      <c r="AC248" s="680">
        <v>44.018000000000001</v>
      </c>
      <c r="AD248" s="681">
        <v>0.10606327110083684</v>
      </c>
      <c r="AE248" s="594">
        <v>55.139000000000003</v>
      </c>
      <c r="AF248" s="595">
        <v>0.25264664455450048</v>
      </c>
      <c r="AG248" s="594">
        <v>62.506</v>
      </c>
      <c r="AH248" s="595">
        <v>0.13360779121855668</v>
      </c>
      <c r="AI248" s="594">
        <v>64.055999999999997</v>
      </c>
      <c r="AJ248" s="595">
        <v>2.4797619428534815E-2</v>
      </c>
      <c r="AK248" s="594">
        <v>68.373999999999995</v>
      </c>
      <c r="AL248" s="595">
        <v>6.7409766454352413E-2</v>
      </c>
      <c r="AM248" s="596">
        <v>114.33763976136858</v>
      </c>
      <c r="AN248" s="596">
        <v>152.44755244755243</v>
      </c>
      <c r="AO248" s="596">
        <v>158.91114535182334</v>
      </c>
      <c r="AP248" s="596">
        <v>157.23203350321995</v>
      </c>
      <c r="AQ248" s="596">
        <v>173.90857729840781</v>
      </c>
      <c r="AR248" s="594">
        <v>71.462000000000003</v>
      </c>
      <c r="AS248" s="595">
        <v>4.5163366191827425E-2</v>
      </c>
      <c r="AT248" s="594">
        <v>70.495999999999995</v>
      </c>
      <c r="AU248" s="595">
        <v>-1.3517673728695084E-2</v>
      </c>
      <c r="AV248" s="596">
        <v>217.8459958120975</v>
      </c>
      <c r="AW248" s="596">
        <v>246.95191813835882</v>
      </c>
      <c r="AX248" s="596">
        <v>253.07573782150052</v>
      </c>
      <c r="AY248" s="596">
        <v>270.13551420331078</v>
      </c>
      <c r="AZ248" s="596">
        <v>0.26632597074139142</v>
      </c>
      <c r="BA248" s="596">
        <v>278.51922089210223</v>
      </c>
    </row>
    <row r="249" spans="1:53" x14ac:dyDescent="0.25">
      <c r="A249" s="598"/>
      <c r="B249" s="598"/>
      <c r="C249" s="599"/>
      <c r="D249" s="600"/>
      <c r="E249" s="599"/>
      <c r="F249" s="600"/>
      <c r="G249" s="599"/>
      <c r="H249" s="600"/>
      <c r="I249" s="599"/>
      <c r="J249" s="600"/>
      <c r="K249" s="599"/>
      <c r="L249" s="600"/>
      <c r="M249" s="599"/>
      <c r="N249" s="600"/>
      <c r="O249" s="599"/>
      <c r="P249" s="600"/>
      <c r="Q249" s="599"/>
      <c r="R249" s="600"/>
      <c r="S249" s="682"/>
      <c r="T249" s="683"/>
      <c r="U249" s="682"/>
      <c r="V249" s="683"/>
      <c r="W249" s="682"/>
      <c r="X249" s="683"/>
      <c r="Y249" s="682"/>
      <c r="Z249" s="683"/>
      <c r="AA249" s="682"/>
      <c r="AB249" s="683"/>
      <c r="AC249" s="682"/>
      <c r="AD249" s="683"/>
      <c r="AE249" s="599"/>
      <c r="AF249" s="600"/>
      <c r="AG249" s="599"/>
      <c r="AH249" s="600"/>
      <c r="AI249" s="599"/>
      <c r="AJ249" s="600"/>
      <c r="AK249" s="599"/>
      <c r="AL249" s="600"/>
      <c r="AM249" s="601"/>
      <c r="AN249" s="601"/>
      <c r="AO249" s="601"/>
      <c r="AP249" s="601"/>
      <c r="AQ249" s="601"/>
      <c r="AR249" s="599"/>
      <c r="AS249" s="600"/>
      <c r="AT249" s="599"/>
      <c r="AU249" s="600"/>
      <c r="AV249" s="601"/>
      <c r="AW249" s="601"/>
      <c r="AX249" s="601"/>
      <c r="AY249" s="601"/>
      <c r="AZ249" s="596"/>
      <c r="BA249" s="596"/>
    </row>
    <row r="250" spans="1:53" x14ac:dyDescent="0.25">
      <c r="A250" s="602" t="s">
        <v>286</v>
      </c>
      <c r="B250" s="603"/>
      <c r="C250" s="604">
        <f>SUM(C228:C248)</f>
        <v>1044.0359999999998</v>
      </c>
      <c r="D250" s="605"/>
      <c r="E250" s="604">
        <f>SUM(E228:E248)</f>
        <v>1123.4920000000002</v>
      </c>
      <c r="F250" s="605">
        <f>(+E250-C250)/C250</f>
        <v>7.6104655395025048E-2</v>
      </c>
      <c r="G250" s="604">
        <f>SUM(G228:G248)</f>
        <v>1185.1050000000002</v>
      </c>
      <c r="H250" s="605">
        <f>(+G250-E250)/E250</f>
        <v>5.4840621918091137E-2</v>
      </c>
      <c r="I250" s="604">
        <f>SUM(I228:I248)</f>
        <v>1292.963</v>
      </c>
      <c r="J250" s="605">
        <f>(+I250-G250)/G250</f>
        <v>9.1011344986308973E-2</v>
      </c>
      <c r="K250" s="604">
        <f>SUM(K228:K248)</f>
        <v>1439.664</v>
      </c>
      <c r="L250" s="605">
        <f>(+K250-I250)/I250</f>
        <v>0.1134610967212519</v>
      </c>
      <c r="M250" s="604">
        <f>SUM(M228:M248)</f>
        <v>1547.4180000000001</v>
      </c>
      <c r="N250" s="605">
        <f>(+M250-K250)/K250</f>
        <v>7.4846630880538889E-2</v>
      </c>
      <c r="O250" s="604">
        <f>SUM(O228:O248)</f>
        <v>1666.473</v>
      </c>
      <c r="P250" s="605">
        <f>(+O250-M250)/M250</f>
        <v>7.6937840971217752E-2</v>
      </c>
      <c r="Q250" s="604">
        <f>SUM(Q228:Q248)</f>
        <v>1807.7150000000001</v>
      </c>
      <c r="R250" s="605">
        <f>(+Q250-O250)/O250</f>
        <v>8.4755048536640079E-2</v>
      </c>
      <c r="S250" s="684">
        <v>1044.0359999999998</v>
      </c>
      <c r="T250" s="685"/>
      <c r="U250" s="684">
        <v>1123.4920000000002</v>
      </c>
      <c r="V250" s="685">
        <v>7.6104655395025048E-2</v>
      </c>
      <c r="W250" s="684">
        <v>1185.105</v>
      </c>
      <c r="X250" s="685">
        <v>5.4840621918091137E-2</v>
      </c>
      <c r="Y250" s="684">
        <v>1292.963</v>
      </c>
      <c r="Z250" s="685">
        <v>9.1011344986308973E-2</v>
      </c>
      <c r="AA250" s="684">
        <v>1439.664</v>
      </c>
      <c r="AB250" s="685">
        <v>0.1134610967212519</v>
      </c>
      <c r="AC250" s="684">
        <v>1547.4180000000001</v>
      </c>
      <c r="AD250" s="685">
        <v>7.4846630880538889E-2</v>
      </c>
      <c r="AE250" s="604">
        <v>1666.473</v>
      </c>
      <c r="AF250" s="605">
        <v>7.6937840971217752E-2</v>
      </c>
      <c r="AG250" s="604">
        <v>1807.7150000000001</v>
      </c>
      <c r="AH250" s="605">
        <v>8.4755048536640079E-2</v>
      </c>
      <c r="AI250" s="604">
        <v>1866.7390000000005</v>
      </c>
      <c r="AJ250" s="605">
        <v>3.2651164591763822E-2</v>
      </c>
      <c r="AK250" s="604">
        <v>1914.797</v>
      </c>
      <c r="AL250" s="605">
        <v>2.5744359548924369E-2</v>
      </c>
      <c r="AM250" s="606">
        <v>107.6104655395025</v>
      </c>
      <c r="AN250" s="606">
        <v>113.51189039458413</v>
      </c>
      <c r="AO250" s="606">
        <v>123.84276021133373</v>
      </c>
      <c r="AP250" s="606">
        <v>137.89409560589866</v>
      </c>
      <c r="AQ250" s="606">
        <v>148.21500408031909</v>
      </c>
      <c r="AR250" s="604">
        <v>1934.9970000000001</v>
      </c>
      <c r="AS250" s="605">
        <v>1.0549421165794623E-2</v>
      </c>
      <c r="AT250" s="604">
        <v>1840.8740000000003</v>
      </c>
      <c r="AU250" s="605">
        <v>-4.8642452675637125E-2</v>
      </c>
      <c r="AV250" s="606">
        <v>159.61834649379909</v>
      </c>
      <c r="AW250" s="606">
        <v>173.14680719821928</v>
      </c>
      <c r="AX250" s="606">
        <v>178.80025209858672</v>
      </c>
      <c r="AY250" s="606">
        <v>183.40335007605105</v>
      </c>
      <c r="AZ250" s="606">
        <v>2.4658497933955914E-3</v>
      </c>
      <c r="BA250" s="606">
        <v>176.32284710488915</v>
      </c>
    </row>
    <row r="251" spans="1:53" x14ac:dyDescent="0.25">
      <c r="A251" s="429"/>
      <c r="B251" s="429"/>
      <c r="C251" s="429"/>
      <c r="D251" s="429"/>
      <c r="E251" s="429"/>
      <c r="F251" s="429"/>
      <c r="G251" s="429"/>
      <c r="H251" s="575"/>
      <c r="I251" s="429"/>
      <c r="J251" s="429"/>
      <c r="K251" s="429"/>
      <c r="L251" s="429"/>
      <c r="M251" s="429"/>
      <c r="N251" s="429"/>
      <c r="O251" s="429"/>
      <c r="P251" s="429"/>
      <c r="Q251" s="429"/>
      <c r="R251" s="429"/>
      <c r="S251" s="429"/>
      <c r="T251" s="429"/>
      <c r="U251" s="429"/>
      <c r="V251" s="429"/>
      <c r="W251" s="429"/>
      <c r="X251" s="429"/>
      <c r="Y251" s="429"/>
      <c r="Z251" s="429"/>
      <c r="AA251" s="429"/>
      <c r="AB251" s="429"/>
      <c r="AC251" s="429"/>
      <c r="AD251" s="429"/>
      <c r="AI251" s="429"/>
      <c r="AJ251" s="429"/>
      <c r="AK251" s="429"/>
      <c r="AL251" s="429"/>
      <c r="AM251" s="429"/>
      <c r="AN251" s="429"/>
      <c r="AO251" s="429"/>
      <c r="AP251" s="429"/>
      <c r="AQ251" s="429"/>
      <c r="AR251" s="429"/>
      <c r="AS251" s="429"/>
      <c r="AT251" s="429"/>
      <c r="AU251" s="429"/>
      <c r="AV251" s="429"/>
      <c r="AW251" s="429"/>
      <c r="AX251" s="429"/>
      <c r="AY251" s="429"/>
      <c r="AZ251" s="429"/>
    </row>
    <row r="252" spans="1:53" ht="30.75" x14ac:dyDescent="0.45">
      <c r="A252" s="429"/>
      <c r="B252" s="429"/>
      <c r="C252" s="429"/>
      <c r="D252" s="429"/>
      <c r="E252" s="429"/>
      <c r="F252" s="429"/>
      <c r="G252" s="429"/>
      <c r="H252" s="574"/>
      <c r="I252" s="429"/>
      <c r="J252" s="429"/>
      <c r="K252" s="429"/>
      <c r="L252" s="429"/>
      <c r="M252" s="429"/>
      <c r="N252" s="429"/>
      <c r="O252" s="429"/>
      <c r="P252" s="429"/>
      <c r="Q252" s="429"/>
      <c r="R252" s="429"/>
      <c r="S252" s="429"/>
      <c r="T252" s="429"/>
      <c r="U252" s="429"/>
      <c r="V252" s="429"/>
      <c r="W252" s="429"/>
      <c r="X252" s="429"/>
      <c r="Y252" s="429"/>
      <c r="Z252" s="429"/>
      <c r="AA252" s="429"/>
      <c r="AB252" s="429"/>
      <c r="AC252" s="429"/>
      <c r="AD252" s="429"/>
      <c r="AI252" s="574"/>
      <c r="AJ252" s="429"/>
      <c r="AK252" s="574" t="s">
        <v>294</v>
      </c>
      <c r="AL252" s="429"/>
      <c r="AM252" s="429"/>
      <c r="AN252" s="429"/>
      <c r="AO252" s="429"/>
      <c r="AP252" s="429"/>
      <c r="AQ252" s="429"/>
      <c r="AR252" s="429"/>
      <c r="AS252" s="429"/>
      <c r="AT252" s="429"/>
      <c r="AU252" s="429"/>
      <c r="AV252" s="429"/>
      <c r="AW252" s="429"/>
      <c r="AX252" s="429"/>
      <c r="AY252" s="429"/>
      <c r="AZ252" s="429"/>
    </row>
    <row r="253" spans="1:53" x14ac:dyDescent="0.25">
      <c r="A253" s="429"/>
      <c r="B253" s="429"/>
      <c r="C253" s="429"/>
      <c r="D253" s="429"/>
      <c r="E253" s="429"/>
      <c r="F253" s="429"/>
      <c r="G253" s="429"/>
      <c r="H253" s="576"/>
      <c r="I253" s="429"/>
      <c r="J253" s="429"/>
      <c r="K253" s="429"/>
      <c r="L253" s="429"/>
      <c r="M253" s="429"/>
      <c r="N253" s="429"/>
      <c r="O253" s="429"/>
      <c r="P253" s="429"/>
      <c r="Q253" s="429"/>
      <c r="R253" s="429"/>
      <c r="S253" s="429"/>
      <c r="T253" s="429"/>
      <c r="U253" s="429"/>
      <c r="V253" s="429"/>
      <c r="W253" s="429"/>
      <c r="X253" s="429"/>
      <c r="Y253" s="429"/>
      <c r="Z253" s="429"/>
      <c r="AA253" s="429"/>
      <c r="AB253" s="429"/>
      <c r="AC253" s="429"/>
      <c r="AD253" s="429"/>
      <c r="AI253" s="429"/>
      <c r="AJ253" s="429"/>
      <c r="AK253" s="429"/>
      <c r="AL253" s="429"/>
      <c r="AM253" s="577"/>
      <c r="AN253" s="577"/>
      <c r="AO253" s="577"/>
      <c r="AP253" s="429"/>
      <c r="AQ253" s="429"/>
      <c r="AR253" s="429"/>
      <c r="AS253" s="429"/>
      <c r="AT253" s="429"/>
      <c r="AU253" s="429"/>
      <c r="AV253" s="429"/>
      <c r="AW253" s="429"/>
      <c r="AX253" s="429"/>
      <c r="AY253" s="429"/>
      <c r="AZ253" s="429"/>
    </row>
    <row r="254" spans="1:53" x14ac:dyDescent="0.25">
      <c r="A254" s="429"/>
      <c r="B254" s="429"/>
      <c r="C254" s="429"/>
      <c r="D254" s="429"/>
      <c r="E254" s="576"/>
      <c r="F254" s="576"/>
      <c r="G254" s="429"/>
      <c r="H254" s="429"/>
      <c r="I254" s="429"/>
      <c r="J254" s="429"/>
      <c r="K254" s="429"/>
      <c r="L254" s="429"/>
      <c r="M254" s="429"/>
      <c r="N254" s="429"/>
      <c r="O254" s="429"/>
      <c r="P254" s="429"/>
      <c r="Q254" s="429"/>
      <c r="R254" s="429"/>
      <c r="S254" s="429"/>
      <c r="T254" s="429"/>
      <c r="U254" s="429"/>
      <c r="V254" s="429"/>
      <c r="W254" s="429"/>
      <c r="X254" s="429"/>
      <c r="Y254" s="429"/>
      <c r="Z254" s="429"/>
      <c r="AA254" s="429"/>
      <c r="AB254" s="429"/>
      <c r="AC254" s="429"/>
      <c r="AD254" s="429"/>
      <c r="AI254" s="429"/>
      <c r="AJ254" s="429"/>
      <c r="AK254" s="429"/>
      <c r="AL254" s="429"/>
      <c r="AM254" s="578" t="s">
        <v>283</v>
      </c>
      <c r="AN254" s="579"/>
      <c r="AO254" s="579"/>
      <c r="AP254" s="579"/>
      <c r="AQ254" s="579"/>
      <c r="AR254" s="580"/>
      <c r="AS254" s="580"/>
      <c r="AT254" s="580"/>
      <c r="AU254" s="580"/>
      <c r="AV254" s="581"/>
      <c r="AW254" s="581"/>
      <c r="AX254" s="813" t="s">
        <v>283</v>
      </c>
      <c r="AY254" s="813"/>
      <c r="AZ254" s="813"/>
      <c r="BA254" s="813"/>
    </row>
    <row r="255" spans="1:53" x14ac:dyDescent="0.25">
      <c r="A255" s="582"/>
      <c r="B255" s="583">
        <v>2000</v>
      </c>
      <c r="C255" s="808">
        <v>2001</v>
      </c>
      <c r="D255" s="809"/>
      <c r="E255" s="808">
        <v>2002</v>
      </c>
      <c r="F255" s="809"/>
      <c r="G255" s="808">
        <v>2003</v>
      </c>
      <c r="H255" s="809"/>
      <c r="I255" s="808">
        <v>2004</v>
      </c>
      <c r="J255" s="809"/>
      <c r="K255" s="808">
        <v>2005</v>
      </c>
      <c r="L255" s="809"/>
      <c r="M255" s="808">
        <v>2006</v>
      </c>
      <c r="N255" s="809"/>
      <c r="O255" s="808">
        <v>2007</v>
      </c>
      <c r="P255" s="809"/>
      <c r="Q255" s="808">
        <v>2008</v>
      </c>
      <c r="R255" s="809"/>
      <c r="S255" s="817">
        <v>2001</v>
      </c>
      <c r="T255" s="818"/>
      <c r="U255" s="817">
        <v>2002</v>
      </c>
      <c r="V255" s="818"/>
      <c r="W255" s="817">
        <v>2003</v>
      </c>
      <c r="X255" s="818"/>
      <c r="Y255" s="817">
        <v>2004</v>
      </c>
      <c r="Z255" s="818"/>
      <c r="AA255" s="817">
        <v>2005</v>
      </c>
      <c r="AB255" s="818"/>
      <c r="AC255" s="817">
        <v>2006</v>
      </c>
      <c r="AD255" s="818"/>
      <c r="AE255" s="808">
        <v>2007</v>
      </c>
      <c r="AF255" s="809"/>
      <c r="AG255" s="808">
        <v>2008</v>
      </c>
      <c r="AH255" s="809"/>
      <c r="AI255" s="808">
        <f>+AI224</f>
        <v>2009</v>
      </c>
      <c r="AJ255" s="809"/>
      <c r="AK255" s="808">
        <f>+AK224</f>
        <v>2010</v>
      </c>
      <c r="AL255" s="809"/>
      <c r="AM255" s="584" t="s">
        <v>4</v>
      </c>
      <c r="AN255" s="584" t="s">
        <v>5</v>
      </c>
      <c r="AO255" s="584" t="s">
        <v>6</v>
      </c>
      <c r="AP255" s="584" t="s">
        <v>7</v>
      </c>
      <c r="AQ255" s="584" t="s">
        <v>8</v>
      </c>
      <c r="AR255" s="808">
        <f>+AR224</f>
        <v>2011</v>
      </c>
      <c r="AS255" s="809"/>
      <c r="AT255" s="808">
        <v>2012</v>
      </c>
      <c r="AU255" s="809"/>
      <c r="AV255" s="584" t="s">
        <v>9</v>
      </c>
      <c r="AW255" s="584" t="s">
        <v>10</v>
      </c>
      <c r="AX255" s="584" t="s">
        <v>11</v>
      </c>
      <c r="AY255" s="584" t="s">
        <v>12</v>
      </c>
      <c r="AZ255" s="584" t="s">
        <v>13</v>
      </c>
      <c r="BA255" s="584" t="s">
        <v>14</v>
      </c>
    </row>
    <row r="256" spans="1:53" x14ac:dyDescent="0.25">
      <c r="A256" s="585"/>
      <c r="B256" s="582"/>
      <c r="C256" s="586"/>
      <c r="D256" s="587"/>
      <c r="E256" s="586"/>
      <c r="F256" s="587" t="s">
        <v>284</v>
      </c>
      <c r="G256" s="586"/>
      <c r="H256" s="587" t="s">
        <v>284</v>
      </c>
      <c r="I256" s="586"/>
      <c r="J256" s="587" t="s">
        <v>284</v>
      </c>
      <c r="K256" s="586"/>
      <c r="L256" s="587" t="s">
        <v>284</v>
      </c>
      <c r="M256" s="586"/>
      <c r="N256" s="587" t="s">
        <v>284</v>
      </c>
      <c r="O256" s="586"/>
      <c r="P256" s="587" t="s">
        <v>284</v>
      </c>
      <c r="Q256" s="586"/>
      <c r="R256" s="587" t="s">
        <v>284</v>
      </c>
      <c r="S256" s="689"/>
      <c r="T256" s="690"/>
      <c r="U256" s="689"/>
      <c r="V256" s="690" t="s">
        <v>284</v>
      </c>
      <c r="W256" s="689"/>
      <c r="X256" s="690" t="s">
        <v>284</v>
      </c>
      <c r="Y256" s="689"/>
      <c r="Z256" s="690" t="s">
        <v>284</v>
      </c>
      <c r="AA256" s="689"/>
      <c r="AB256" s="690" t="s">
        <v>284</v>
      </c>
      <c r="AC256" s="689"/>
      <c r="AD256" s="690" t="s">
        <v>284</v>
      </c>
      <c r="AE256" s="586"/>
      <c r="AF256" s="587" t="s">
        <v>284</v>
      </c>
      <c r="AG256" s="586"/>
      <c r="AH256" s="587" t="s">
        <v>284</v>
      </c>
      <c r="AI256" s="586"/>
      <c r="AJ256" s="587" t="s">
        <v>284</v>
      </c>
      <c r="AK256" s="586"/>
      <c r="AL256" s="587" t="s">
        <v>284</v>
      </c>
      <c r="AM256" s="588"/>
      <c r="AN256" s="588"/>
      <c r="AO256" s="588"/>
      <c r="AP256" s="588"/>
      <c r="AQ256" s="588"/>
      <c r="AR256" s="586"/>
      <c r="AS256" s="587" t="s">
        <v>284</v>
      </c>
      <c r="AT256" s="586"/>
      <c r="AU256" s="587" t="s">
        <v>284</v>
      </c>
      <c r="AV256" s="588"/>
      <c r="AW256" s="588"/>
      <c r="AX256" s="588"/>
      <c r="AY256" s="588"/>
      <c r="AZ256" s="588"/>
      <c r="BA256" s="588"/>
    </row>
    <row r="257" spans="1:53" x14ac:dyDescent="0.25">
      <c r="A257" s="585"/>
      <c r="B257" s="589"/>
      <c r="C257" s="590"/>
      <c r="D257" s="591"/>
      <c r="E257" s="590"/>
      <c r="F257" s="591" t="s">
        <v>17</v>
      </c>
      <c r="G257" s="590"/>
      <c r="H257" s="591" t="s">
        <v>17</v>
      </c>
      <c r="I257" s="590"/>
      <c r="J257" s="591" t="s">
        <v>17</v>
      </c>
      <c r="K257" s="590"/>
      <c r="L257" s="591" t="s">
        <v>17</v>
      </c>
      <c r="M257" s="590"/>
      <c r="N257" s="591" t="s">
        <v>17</v>
      </c>
      <c r="O257" s="590"/>
      <c r="P257" s="591" t="s">
        <v>17</v>
      </c>
      <c r="Q257" s="590"/>
      <c r="R257" s="591" t="s">
        <v>17</v>
      </c>
      <c r="S257" s="691"/>
      <c r="T257" s="692"/>
      <c r="U257" s="691"/>
      <c r="V257" s="692" t="s">
        <v>17</v>
      </c>
      <c r="W257" s="691"/>
      <c r="X257" s="692" t="s">
        <v>17</v>
      </c>
      <c r="Y257" s="691"/>
      <c r="Z257" s="692" t="s">
        <v>17</v>
      </c>
      <c r="AA257" s="691"/>
      <c r="AB257" s="692" t="s">
        <v>17</v>
      </c>
      <c r="AC257" s="691"/>
      <c r="AD257" s="692" t="s">
        <v>17</v>
      </c>
      <c r="AE257" s="590"/>
      <c r="AF257" s="591" t="s">
        <v>17</v>
      </c>
      <c r="AG257" s="590"/>
      <c r="AH257" s="591" t="s">
        <v>17</v>
      </c>
      <c r="AI257" s="590"/>
      <c r="AJ257" s="591" t="s">
        <v>17</v>
      </c>
      <c r="AK257" s="590"/>
      <c r="AL257" s="591" t="s">
        <v>17</v>
      </c>
      <c r="AM257" s="588"/>
      <c r="AN257" s="588"/>
      <c r="AO257" s="588"/>
      <c r="AP257" s="588"/>
      <c r="AQ257" s="588"/>
      <c r="AR257" s="590"/>
      <c r="AS257" s="591" t="s">
        <v>17</v>
      </c>
      <c r="AT257" s="590"/>
      <c r="AU257" s="591" t="s">
        <v>17</v>
      </c>
      <c r="AV257" s="588"/>
      <c r="AW257" s="588"/>
      <c r="AX257" s="588"/>
      <c r="AY257" s="588"/>
      <c r="AZ257" s="588"/>
      <c r="BA257" s="588"/>
    </row>
    <row r="258" spans="1:53" x14ac:dyDescent="0.25">
      <c r="A258" s="585"/>
      <c r="B258" s="589"/>
      <c r="C258" s="590"/>
      <c r="D258" s="591"/>
      <c r="E258" s="590"/>
      <c r="F258" s="591" t="s">
        <v>285</v>
      </c>
      <c r="G258" s="590"/>
      <c r="H258" s="591" t="s">
        <v>285</v>
      </c>
      <c r="I258" s="590"/>
      <c r="J258" s="591" t="s">
        <v>285</v>
      </c>
      <c r="K258" s="590"/>
      <c r="L258" s="591" t="s">
        <v>285</v>
      </c>
      <c r="M258" s="590"/>
      <c r="N258" s="591" t="s">
        <v>285</v>
      </c>
      <c r="O258" s="590"/>
      <c r="P258" s="591" t="s">
        <v>285</v>
      </c>
      <c r="Q258" s="590"/>
      <c r="R258" s="591" t="s">
        <v>285</v>
      </c>
      <c r="S258" s="691"/>
      <c r="T258" s="692"/>
      <c r="U258" s="691"/>
      <c r="V258" s="692" t="s">
        <v>285</v>
      </c>
      <c r="W258" s="691"/>
      <c r="X258" s="692" t="s">
        <v>285</v>
      </c>
      <c r="Y258" s="691"/>
      <c r="Z258" s="692" t="s">
        <v>285</v>
      </c>
      <c r="AA258" s="691"/>
      <c r="AB258" s="692" t="s">
        <v>285</v>
      </c>
      <c r="AC258" s="691"/>
      <c r="AD258" s="692" t="s">
        <v>285</v>
      </c>
      <c r="AE258" s="590"/>
      <c r="AF258" s="591" t="s">
        <v>285</v>
      </c>
      <c r="AG258" s="590"/>
      <c r="AH258" s="591" t="s">
        <v>285</v>
      </c>
      <c r="AI258" s="590"/>
      <c r="AJ258" s="591" t="s">
        <v>285</v>
      </c>
      <c r="AK258" s="590"/>
      <c r="AL258" s="591" t="s">
        <v>285</v>
      </c>
      <c r="AM258" s="588"/>
      <c r="AN258" s="588"/>
      <c r="AO258" s="588"/>
      <c r="AP258" s="588"/>
      <c r="AQ258" s="588"/>
      <c r="AR258" s="590"/>
      <c r="AS258" s="591" t="s">
        <v>285</v>
      </c>
      <c r="AT258" s="590"/>
      <c r="AU258" s="591" t="s">
        <v>285</v>
      </c>
      <c r="AV258" s="588"/>
      <c r="AW258" s="588"/>
      <c r="AX258" s="588"/>
      <c r="AY258" s="588"/>
      <c r="AZ258" s="588"/>
      <c r="BA258" s="588"/>
    </row>
    <row r="259" spans="1:53" x14ac:dyDescent="0.25">
      <c r="A259" s="592" t="s">
        <v>54</v>
      </c>
      <c r="B259" s="593"/>
      <c r="C259" s="594">
        <v>321.14999999999998</v>
      </c>
      <c r="D259" s="595"/>
      <c r="E259" s="594">
        <v>318.33</v>
      </c>
      <c r="F259" s="595">
        <v>-8.7809434843530848E-3</v>
      </c>
      <c r="G259" s="594">
        <v>367.19799999999998</v>
      </c>
      <c r="H259" s="595">
        <v>0.15351364935758488</v>
      </c>
      <c r="I259" s="594">
        <v>396.5</v>
      </c>
      <c r="J259" s="595">
        <v>7.9798909580117594E-2</v>
      </c>
      <c r="K259" s="594">
        <v>428.29700000000003</v>
      </c>
      <c r="L259" s="595">
        <v>8.019419924337963E-2</v>
      </c>
      <c r="M259" s="594">
        <v>449.851</v>
      </c>
      <c r="N259" s="595">
        <v>5.0324891372108542E-2</v>
      </c>
      <c r="O259" s="594">
        <f>+[14]S2007!P12</f>
        <v>486.61099999999999</v>
      </c>
      <c r="P259" s="595">
        <f t="shared" ref="P259:P279" si="16">(+O259-M259)/M259</f>
        <v>8.1715945946546728E-2</v>
      </c>
      <c r="Q259" s="594">
        <f>+[15]S2008!P12</f>
        <v>473.24200000000002</v>
      </c>
      <c r="R259" s="595">
        <f t="shared" ref="R259:R279" si="17">(+Q259-O259)/O259</f>
        <v>-2.7473690483774457E-2</v>
      </c>
      <c r="S259" s="680">
        <v>321.14999999999998</v>
      </c>
      <c r="T259" s="681"/>
      <c r="U259" s="680">
        <v>318.33</v>
      </c>
      <c r="V259" s="681">
        <v>-8.7809434843530848E-3</v>
      </c>
      <c r="W259" s="680">
        <v>367.19799999999998</v>
      </c>
      <c r="X259" s="681">
        <v>0.15351364935758488</v>
      </c>
      <c r="Y259" s="680">
        <v>396.5</v>
      </c>
      <c r="Z259" s="681">
        <v>7.9798909580117594E-2</v>
      </c>
      <c r="AA259" s="680">
        <v>428.29700000000003</v>
      </c>
      <c r="AB259" s="681">
        <v>8.019419924337963E-2</v>
      </c>
      <c r="AC259" s="680">
        <v>449.851</v>
      </c>
      <c r="AD259" s="681">
        <v>5.0324891372108542E-2</v>
      </c>
      <c r="AE259" s="594">
        <v>486.61099999999999</v>
      </c>
      <c r="AF259" s="595">
        <v>8.1715945946546728E-2</v>
      </c>
      <c r="AG259" s="594">
        <v>473.24200000000002</v>
      </c>
      <c r="AH259" s="595">
        <v>-2.7473690483774457E-2</v>
      </c>
      <c r="AI259" s="594">
        <v>526.05399999999997</v>
      </c>
      <c r="AJ259" s="595">
        <v>0.11159618123497059</v>
      </c>
      <c r="AK259" s="594">
        <v>568.30200000000002</v>
      </c>
      <c r="AL259" s="595">
        <v>8.0311146764400709E-2</v>
      </c>
      <c r="AM259" s="596">
        <v>99.121905651564688</v>
      </c>
      <c r="AN259" s="596">
        <v>114.33847111941461</v>
      </c>
      <c r="AO259" s="596">
        <v>123.46255643780165</v>
      </c>
      <c r="AP259" s="596">
        <v>133.36353728787174</v>
      </c>
      <c r="AQ259" s="596">
        <v>140.07504281488403</v>
      </c>
      <c r="AR259" s="594">
        <v>564.88099999999997</v>
      </c>
      <c r="AS259" s="595">
        <v>-6.0196867158659462E-3</v>
      </c>
      <c r="AT259" s="594">
        <v>571.46600000000001</v>
      </c>
      <c r="AU259" s="595">
        <v>1.1657322515715765E-2</v>
      </c>
      <c r="AV259" s="596">
        <v>151.52140744200528</v>
      </c>
      <c r="AW259" s="596">
        <v>147.35855519227778</v>
      </c>
      <c r="AX259" s="596">
        <v>163.8032072240386</v>
      </c>
      <c r="AY259" s="596">
        <v>176.95843063988792</v>
      </c>
      <c r="AZ259" s="596">
        <v>175.89319632570451</v>
      </c>
      <c r="BA259" s="596">
        <v>177.94364004359335</v>
      </c>
    </row>
    <row r="260" spans="1:53" x14ac:dyDescent="0.25">
      <c r="A260" s="592" t="s">
        <v>55</v>
      </c>
      <c r="B260" s="593"/>
      <c r="C260" s="594">
        <v>6.07</v>
      </c>
      <c r="D260" s="595"/>
      <c r="E260" s="594">
        <v>5.657</v>
      </c>
      <c r="F260" s="595">
        <v>-6.8039538714991799E-2</v>
      </c>
      <c r="G260" s="594">
        <v>6.5730000000000004</v>
      </c>
      <c r="H260" s="595">
        <v>0.16192328089093166</v>
      </c>
      <c r="I260" s="594">
        <v>7.0750000000000002</v>
      </c>
      <c r="J260" s="595">
        <v>7.637304122927123E-2</v>
      </c>
      <c r="K260" s="594">
        <v>8.6449999999999996</v>
      </c>
      <c r="L260" s="595">
        <v>0.22190812720848047</v>
      </c>
      <c r="M260" s="594">
        <v>9.8569999999999993</v>
      </c>
      <c r="N260" s="595">
        <v>0.14019664545980334</v>
      </c>
      <c r="O260" s="594">
        <f>+[14]S2007!P13</f>
        <v>10.034000000000001</v>
      </c>
      <c r="P260" s="595">
        <f t="shared" si="16"/>
        <v>1.7956781982347712E-2</v>
      </c>
      <c r="Q260" s="594">
        <f>+[15]S2008!P13</f>
        <v>6.5060000000000002</v>
      </c>
      <c r="R260" s="595">
        <f t="shared" si="17"/>
        <v>-0.35160454454853501</v>
      </c>
      <c r="S260" s="680">
        <v>6.07</v>
      </c>
      <c r="T260" s="681"/>
      <c r="U260" s="680">
        <v>5.657</v>
      </c>
      <c r="V260" s="681">
        <v>-6.8039538714991799E-2</v>
      </c>
      <c r="W260" s="680">
        <v>6.5730000000000004</v>
      </c>
      <c r="X260" s="681">
        <v>0.16192328089093166</v>
      </c>
      <c r="Y260" s="680">
        <v>7.0750000000000002</v>
      </c>
      <c r="Z260" s="681">
        <v>7.637304122927123E-2</v>
      </c>
      <c r="AA260" s="680">
        <v>8.6449999999999996</v>
      </c>
      <c r="AB260" s="681">
        <v>0.22190812720848047</v>
      </c>
      <c r="AC260" s="680">
        <v>9.8569999999999993</v>
      </c>
      <c r="AD260" s="681">
        <v>0.14019664545980334</v>
      </c>
      <c r="AE260" s="594">
        <v>10.034000000000001</v>
      </c>
      <c r="AF260" s="595">
        <v>1.7956781982347712E-2</v>
      </c>
      <c r="AG260" s="594">
        <v>6.5060000000000002</v>
      </c>
      <c r="AH260" s="595">
        <v>-0.35160454454853501</v>
      </c>
      <c r="AI260" s="594">
        <v>7.157</v>
      </c>
      <c r="AJ260" s="595">
        <v>0.10006148170919148</v>
      </c>
      <c r="AK260" s="594">
        <v>8.2769999999999992</v>
      </c>
      <c r="AL260" s="595">
        <v>0.15649014950398202</v>
      </c>
      <c r="AM260" s="596">
        <v>93.196046128500825</v>
      </c>
      <c r="AN260" s="596">
        <v>108.28665568369028</v>
      </c>
      <c r="AO260" s="596">
        <v>116.55683690280065</v>
      </c>
      <c r="AP260" s="596">
        <v>142.42174629324546</v>
      </c>
      <c r="AQ260" s="596">
        <v>162.38879736408563</v>
      </c>
      <c r="AR260" s="594">
        <v>7.92</v>
      </c>
      <c r="AS260" s="595">
        <v>-4.3131569409206157E-2</v>
      </c>
      <c r="AT260" s="594">
        <v>7.5670000000000002</v>
      </c>
      <c r="AU260" s="595">
        <v>-4.4570707070707039E-2</v>
      </c>
      <c r="AV260" s="596">
        <v>165.30477759472819</v>
      </c>
      <c r="AW260" s="596">
        <v>107.1828665568369</v>
      </c>
      <c r="AX260" s="596">
        <v>117.90774299835255</v>
      </c>
      <c r="AY260" s="596">
        <v>136.35914332784182</v>
      </c>
      <c r="AZ260" s="596">
        <v>130.47775947281713</v>
      </c>
      <c r="BA260" s="596">
        <v>124.66227347611202</v>
      </c>
    </row>
    <row r="261" spans="1:53" x14ac:dyDescent="0.25">
      <c r="A261" s="592" t="s">
        <v>56</v>
      </c>
      <c r="B261" s="593"/>
      <c r="C261" s="594">
        <v>820.93399999999997</v>
      </c>
      <c r="D261" s="595"/>
      <c r="E261" s="594">
        <v>902.649</v>
      </c>
      <c r="F261" s="595">
        <v>9.9539061605439697E-2</v>
      </c>
      <c r="G261" s="594">
        <v>979.35599999999999</v>
      </c>
      <c r="H261" s="595">
        <v>8.4979875898605103E-2</v>
      </c>
      <c r="I261" s="594">
        <v>1060.4659999999999</v>
      </c>
      <c r="J261" s="595">
        <v>8.2819730516788481E-2</v>
      </c>
      <c r="K261" s="594">
        <v>1110.03</v>
      </c>
      <c r="L261" s="595">
        <v>4.6737943507854172E-2</v>
      </c>
      <c r="M261" s="594">
        <v>1243.748</v>
      </c>
      <c r="N261" s="595">
        <v>0.12046341089880461</v>
      </c>
      <c r="O261" s="594">
        <f>+[14]S2007!P14</f>
        <v>1305.6120000000001</v>
      </c>
      <c r="P261" s="595">
        <f t="shared" si="16"/>
        <v>4.9739979481374062E-2</v>
      </c>
      <c r="Q261" s="594">
        <f>+[15]S2008!P14</f>
        <v>1488.116</v>
      </c>
      <c r="R261" s="595">
        <f t="shared" si="17"/>
        <v>0.13978425443393588</v>
      </c>
      <c r="S261" s="680">
        <v>820.93399999999997</v>
      </c>
      <c r="T261" s="681"/>
      <c r="U261" s="680">
        <v>902.649</v>
      </c>
      <c r="V261" s="681">
        <v>9.9539061605439697E-2</v>
      </c>
      <c r="W261" s="680">
        <v>979.35599999999999</v>
      </c>
      <c r="X261" s="681">
        <v>8.4979875898605103E-2</v>
      </c>
      <c r="Y261" s="680">
        <v>1060.4659999999999</v>
      </c>
      <c r="Z261" s="681">
        <v>8.2819730516788481E-2</v>
      </c>
      <c r="AA261" s="680">
        <v>1110.03</v>
      </c>
      <c r="AB261" s="681">
        <v>4.6737943507854172E-2</v>
      </c>
      <c r="AC261" s="680">
        <v>1243.748</v>
      </c>
      <c r="AD261" s="681">
        <v>0.12046341089880461</v>
      </c>
      <c r="AE261" s="594">
        <v>1305.6120000000001</v>
      </c>
      <c r="AF261" s="595">
        <v>4.9739979481374062E-2</v>
      </c>
      <c r="AG261" s="594">
        <v>1488.116</v>
      </c>
      <c r="AH261" s="595">
        <v>0.13978425443393588</v>
      </c>
      <c r="AI261" s="594">
        <v>1565.521</v>
      </c>
      <c r="AJ261" s="595">
        <v>5.2015434280660897E-2</v>
      </c>
      <c r="AK261" s="594">
        <v>1682.915</v>
      </c>
      <c r="AL261" s="595">
        <v>7.4987176792901539E-2</v>
      </c>
      <c r="AM261" s="596">
        <v>109.95390616054397</v>
      </c>
      <c r="AN261" s="596">
        <v>119.29777546063387</v>
      </c>
      <c r="AO261" s="596">
        <v>129.1779850755359</v>
      </c>
      <c r="AP261" s="596">
        <v>135.21549844445474</v>
      </c>
      <c r="AQ261" s="596">
        <v>151.50401859345575</v>
      </c>
      <c r="AR261" s="594">
        <v>1706.8620000000001</v>
      </c>
      <c r="AS261" s="595">
        <v>1.4229476830380689E-2</v>
      </c>
      <c r="AT261" s="594">
        <v>1768.626</v>
      </c>
      <c r="AU261" s="595">
        <v>3.618570218330474E-2</v>
      </c>
      <c r="AV261" s="596">
        <v>159.03982536963997</v>
      </c>
      <c r="AW261" s="596">
        <v>181.27108878423843</v>
      </c>
      <c r="AX261" s="596">
        <v>190.69998318987885</v>
      </c>
      <c r="AY261" s="596">
        <v>205.00003654374166</v>
      </c>
      <c r="AZ261" s="596">
        <v>207.917079813968</v>
      </c>
      <c r="BA261" s="596">
        <v>215.44070534293866</v>
      </c>
    </row>
    <row r="262" spans="1:53" x14ac:dyDescent="0.25">
      <c r="A262" s="592" t="s">
        <v>57</v>
      </c>
      <c r="B262" s="593"/>
      <c r="C262" s="594">
        <v>15.452999999999999</v>
      </c>
      <c r="D262" s="595"/>
      <c r="E262" s="594">
        <v>94.899000000000001</v>
      </c>
      <c r="F262" s="595">
        <v>5.1411376431760827</v>
      </c>
      <c r="G262" s="594">
        <v>102.114</v>
      </c>
      <c r="H262" s="595">
        <v>7.6028198400404673E-2</v>
      </c>
      <c r="I262" s="594">
        <v>110.70399999999999</v>
      </c>
      <c r="J262" s="595">
        <v>8.4121667939753494E-2</v>
      </c>
      <c r="K262" s="594">
        <v>113.86199999999999</v>
      </c>
      <c r="L262" s="595">
        <v>2.8526521173580011E-2</v>
      </c>
      <c r="M262" s="594">
        <v>119.492</v>
      </c>
      <c r="N262" s="595">
        <v>4.9445820379055434E-2</v>
      </c>
      <c r="O262" s="594">
        <f>+[14]S2007!P15</f>
        <v>126.98</v>
      </c>
      <c r="P262" s="595">
        <f t="shared" si="16"/>
        <v>6.2665283031500013E-2</v>
      </c>
      <c r="Q262" s="594">
        <f>+[15]S2008!P15</f>
        <v>110.217</v>
      </c>
      <c r="R262" s="595">
        <f t="shared" si="17"/>
        <v>-0.13201291541975119</v>
      </c>
      <c r="S262" s="680">
        <v>15.452999999999999</v>
      </c>
      <c r="T262" s="681"/>
      <c r="U262" s="680">
        <v>94.899000000000001</v>
      </c>
      <c r="V262" s="681">
        <v>5.1411376431760827</v>
      </c>
      <c r="W262" s="680">
        <v>102.114</v>
      </c>
      <c r="X262" s="681">
        <v>7.6028198400404673E-2</v>
      </c>
      <c r="Y262" s="680">
        <v>110.70399999999999</v>
      </c>
      <c r="Z262" s="681">
        <v>8.4121667939753494E-2</v>
      </c>
      <c r="AA262" s="680">
        <v>113.86199999999999</v>
      </c>
      <c r="AB262" s="681">
        <v>2.8526521173580011E-2</v>
      </c>
      <c r="AC262" s="680">
        <v>119.492</v>
      </c>
      <c r="AD262" s="681">
        <v>4.9445820379055434E-2</v>
      </c>
      <c r="AE262" s="594">
        <v>126.98</v>
      </c>
      <c r="AF262" s="595">
        <v>6.2665283031500013E-2</v>
      </c>
      <c r="AG262" s="594">
        <v>110.217</v>
      </c>
      <c r="AH262" s="595">
        <v>-0.13201291541975119</v>
      </c>
      <c r="AI262" s="594">
        <v>59.051000000000002</v>
      </c>
      <c r="AJ262" s="595">
        <v>-0.46422965604217131</v>
      </c>
      <c r="AK262" s="594">
        <v>60.564999999999998</v>
      </c>
      <c r="AL262" s="595">
        <v>2.5638854549457177E-2</v>
      </c>
      <c r="AM262" s="596">
        <v>614.11376431760823</v>
      </c>
      <c r="AN262" s="596">
        <v>660.8037274315667</v>
      </c>
      <c r="AO262" s="596">
        <v>716.39163916391635</v>
      </c>
      <c r="AP262" s="596">
        <v>736.82780042710147</v>
      </c>
      <c r="AQ262" s="596">
        <v>773.26085549731442</v>
      </c>
      <c r="AR262" s="594">
        <v>60.527000000000001</v>
      </c>
      <c r="AS262" s="595">
        <v>-6.2742508049197889E-4</v>
      </c>
      <c r="AT262" s="594">
        <v>62.542000000000002</v>
      </c>
      <c r="AU262" s="595">
        <v>3.3290928015596355E-2</v>
      </c>
      <c r="AV262" s="596">
        <v>821.71746586423353</v>
      </c>
      <c r="AW262" s="596">
        <v>713.24014754416623</v>
      </c>
      <c r="AX262" s="596">
        <v>382.1329191742704</v>
      </c>
      <c r="AY262" s="596">
        <v>391.93036950753896</v>
      </c>
      <c r="AZ262" s="596">
        <v>391.68446256390348</v>
      </c>
      <c r="BA262" s="596">
        <v>404.72400181194593</v>
      </c>
    </row>
    <row r="263" spans="1:53" x14ac:dyDescent="0.25">
      <c r="A263" s="592" t="s">
        <v>58</v>
      </c>
      <c r="B263" s="593"/>
      <c r="C263" s="594">
        <v>82.852000000000004</v>
      </c>
      <c r="D263" s="595"/>
      <c r="E263" s="594">
        <v>87.06</v>
      </c>
      <c r="F263" s="595">
        <v>5.078935933954519E-2</v>
      </c>
      <c r="G263" s="594">
        <v>95.694999999999993</v>
      </c>
      <c r="H263" s="595">
        <v>9.9184470480128545E-2</v>
      </c>
      <c r="I263" s="594">
        <v>104.815</v>
      </c>
      <c r="J263" s="595">
        <v>9.5302784889492717E-2</v>
      </c>
      <c r="K263" s="594">
        <v>106.535</v>
      </c>
      <c r="L263" s="595">
        <v>1.6409865000238506E-2</v>
      </c>
      <c r="M263" s="594">
        <v>117.63</v>
      </c>
      <c r="N263" s="595">
        <v>0.10414417796968131</v>
      </c>
      <c r="O263" s="594">
        <f>+[14]S2007!P16</f>
        <v>124.512</v>
      </c>
      <c r="P263" s="595">
        <f t="shared" si="16"/>
        <v>5.8505483295077834E-2</v>
      </c>
      <c r="Q263" s="594">
        <f>+[15]S2008!P16</f>
        <v>134.16</v>
      </c>
      <c r="R263" s="595">
        <f t="shared" si="17"/>
        <v>7.7486507324595194E-2</v>
      </c>
      <c r="S263" s="680">
        <v>82.852000000000004</v>
      </c>
      <c r="T263" s="681"/>
      <c r="U263" s="680">
        <v>87.06</v>
      </c>
      <c r="V263" s="681">
        <v>5.078935933954519E-2</v>
      </c>
      <c r="W263" s="680">
        <v>95.694999999999993</v>
      </c>
      <c r="X263" s="681">
        <v>9.9184470480128545E-2</v>
      </c>
      <c r="Y263" s="680">
        <v>104.815</v>
      </c>
      <c r="Z263" s="681">
        <v>9.5302784889492717E-2</v>
      </c>
      <c r="AA263" s="680">
        <v>106.535</v>
      </c>
      <c r="AB263" s="681">
        <v>1.6409865000238506E-2</v>
      </c>
      <c r="AC263" s="680">
        <v>117.63</v>
      </c>
      <c r="AD263" s="681">
        <v>0.10414417796968131</v>
      </c>
      <c r="AE263" s="594">
        <v>124.512</v>
      </c>
      <c r="AF263" s="595">
        <v>5.8505483295077834E-2</v>
      </c>
      <c r="AG263" s="594">
        <v>134.16</v>
      </c>
      <c r="AH263" s="595">
        <v>7.7486507324595194E-2</v>
      </c>
      <c r="AI263" s="594">
        <v>141.33199999999999</v>
      </c>
      <c r="AJ263" s="595">
        <v>5.3458556946929019E-2</v>
      </c>
      <c r="AK263" s="594">
        <v>146.483</v>
      </c>
      <c r="AL263" s="595">
        <v>3.6446098548099583E-2</v>
      </c>
      <c r="AM263" s="596">
        <v>105.07893593395451</v>
      </c>
      <c r="AN263" s="596">
        <v>115.50113455317916</v>
      </c>
      <c r="AO263" s="596">
        <v>126.50871433399314</v>
      </c>
      <c r="AP263" s="596">
        <v>128.58470525756769</v>
      </c>
      <c r="AQ263" s="596">
        <v>141.97605368609084</v>
      </c>
      <c r="AR263" s="594">
        <v>146.61699999999999</v>
      </c>
      <c r="AS263" s="595">
        <v>9.147819200861952E-4</v>
      </c>
      <c r="AT263" s="594">
        <v>173.67500000000001</v>
      </c>
      <c r="AU263" s="595">
        <v>0.18454885859075021</v>
      </c>
      <c r="AV263" s="596">
        <v>150.28243132332352</v>
      </c>
      <c r="AW263" s="596">
        <v>161.9272920388162</v>
      </c>
      <c r="AX263" s="596">
        <v>170.58369140153525</v>
      </c>
      <c r="AY263" s="596">
        <v>176.80080142905422</v>
      </c>
      <c r="AZ263" s="596">
        <v>176.96253560565827</v>
      </c>
      <c r="BA263" s="596">
        <v>209.62076956500749</v>
      </c>
    </row>
    <row r="264" spans="1:53" x14ac:dyDescent="0.25">
      <c r="A264" s="592" t="s">
        <v>59</v>
      </c>
      <c r="B264" s="593"/>
      <c r="C264" s="594">
        <v>404.00799999999998</v>
      </c>
      <c r="D264" s="595"/>
      <c r="E264" s="594">
        <v>444.88400000000001</v>
      </c>
      <c r="F264" s="595">
        <v>0.10117621433238955</v>
      </c>
      <c r="G264" s="594">
        <v>493.04</v>
      </c>
      <c r="H264" s="595">
        <v>0.10824394673667743</v>
      </c>
      <c r="I264" s="594">
        <v>497.19799999999998</v>
      </c>
      <c r="J264" s="595">
        <v>8.4333928281680164E-3</v>
      </c>
      <c r="K264" s="594">
        <v>541.00099999999998</v>
      </c>
      <c r="L264" s="595">
        <v>8.8099710779206669E-2</v>
      </c>
      <c r="M264" s="594">
        <v>657.00300000000004</v>
      </c>
      <c r="N264" s="595">
        <v>0.2144210454324485</v>
      </c>
      <c r="O264" s="594">
        <f>+[14]S2007!P17</f>
        <v>677.702</v>
      </c>
      <c r="P264" s="595">
        <f t="shared" si="16"/>
        <v>3.1505183385768333E-2</v>
      </c>
      <c r="Q264" s="594">
        <f>+[15]S2008!P17</f>
        <v>813.74599999999998</v>
      </c>
      <c r="R264" s="595">
        <f t="shared" si="17"/>
        <v>0.20074309947440022</v>
      </c>
      <c r="S264" s="680">
        <v>404.00799999999998</v>
      </c>
      <c r="T264" s="681"/>
      <c r="U264" s="680">
        <v>444.88400000000001</v>
      </c>
      <c r="V264" s="681">
        <v>0.10117621433238955</v>
      </c>
      <c r="W264" s="680">
        <v>493.04</v>
      </c>
      <c r="X264" s="681">
        <v>0.10824394673667743</v>
      </c>
      <c r="Y264" s="680">
        <v>497.19799999999998</v>
      </c>
      <c r="Z264" s="681">
        <v>8.4333928281680164E-3</v>
      </c>
      <c r="AA264" s="680">
        <v>541.00099999999998</v>
      </c>
      <c r="AB264" s="681">
        <v>8.8099710779206669E-2</v>
      </c>
      <c r="AC264" s="680">
        <v>657.00300000000004</v>
      </c>
      <c r="AD264" s="681">
        <v>0.2144210454324485</v>
      </c>
      <c r="AE264" s="594">
        <v>677.702</v>
      </c>
      <c r="AF264" s="595">
        <v>3.1505183385768333E-2</v>
      </c>
      <c r="AG264" s="594">
        <v>813.74599999999998</v>
      </c>
      <c r="AH264" s="595">
        <v>0.20074309947440022</v>
      </c>
      <c r="AI264" s="594">
        <v>827.51700000000005</v>
      </c>
      <c r="AJ264" s="595">
        <v>1.692297104993459E-2</v>
      </c>
      <c r="AK264" s="594">
        <v>849.09799999999996</v>
      </c>
      <c r="AL264" s="595">
        <v>2.6079222541651594E-2</v>
      </c>
      <c r="AM264" s="596">
        <v>110.11762143323895</v>
      </c>
      <c r="AN264" s="596">
        <v>122.03718738242807</v>
      </c>
      <c r="AO264" s="596">
        <v>123.06637492326885</v>
      </c>
      <c r="AP264" s="596">
        <v>133.90848696065424</v>
      </c>
      <c r="AQ264" s="596">
        <v>162.62128472703512</v>
      </c>
      <c r="AR264" s="594">
        <v>839.84799999999996</v>
      </c>
      <c r="AS264" s="595">
        <v>-1.0893913305649055E-2</v>
      </c>
      <c r="AT264" s="594">
        <v>846.70399999999995</v>
      </c>
      <c r="AU264" s="595">
        <v>8.1633819453043825E-3</v>
      </c>
      <c r="AV264" s="596">
        <v>167.74469812478964</v>
      </c>
      <c r="AW264" s="596">
        <v>201.4182887467575</v>
      </c>
      <c r="AX264" s="596">
        <v>204.82688461614623</v>
      </c>
      <c r="AY264" s="596">
        <v>210.16861052256391</v>
      </c>
      <c r="AZ264" s="596">
        <v>207.87905189996241</v>
      </c>
      <c r="BA264" s="596">
        <v>209.57604799904954</v>
      </c>
    </row>
    <row r="265" spans="1:53" x14ac:dyDescent="0.25">
      <c r="A265" s="592" t="s">
        <v>60</v>
      </c>
      <c r="B265" s="593"/>
      <c r="C265" s="594">
        <v>82.665999999999997</v>
      </c>
      <c r="D265" s="595"/>
      <c r="E265" s="594">
        <v>93.930999999999997</v>
      </c>
      <c r="F265" s="595">
        <v>0.13627126025209882</v>
      </c>
      <c r="G265" s="594">
        <v>90.921999999999997</v>
      </c>
      <c r="H265" s="595">
        <v>-3.203415272913096E-2</v>
      </c>
      <c r="I265" s="594">
        <v>67.128</v>
      </c>
      <c r="J265" s="595">
        <v>-0.26169683904885505</v>
      </c>
      <c r="K265" s="594">
        <v>71.349000000000004</v>
      </c>
      <c r="L265" s="595">
        <v>6.2879871290668632E-2</v>
      </c>
      <c r="M265" s="594">
        <v>74.566999999999993</v>
      </c>
      <c r="N265" s="595">
        <v>4.5102243899704117E-2</v>
      </c>
      <c r="O265" s="594">
        <f>+[14]S2007!P18</f>
        <v>79.706000000000003</v>
      </c>
      <c r="P265" s="595">
        <f t="shared" si="16"/>
        <v>6.8917885928091657E-2</v>
      </c>
      <c r="Q265" s="594">
        <f>+[15]S2008!P18</f>
        <v>36.076999999999998</v>
      </c>
      <c r="R265" s="595">
        <f t="shared" si="17"/>
        <v>-0.54737409981682683</v>
      </c>
      <c r="S265" s="680">
        <v>82.665999999999997</v>
      </c>
      <c r="T265" s="681"/>
      <c r="U265" s="680">
        <v>93.930999999999997</v>
      </c>
      <c r="V265" s="681">
        <v>0.13627126025209882</v>
      </c>
      <c r="W265" s="680">
        <v>90.921999999999997</v>
      </c>
      <c r="X265" s="681">
        <v>-3.203415272913096E-2</v>
      </c>
      <c r="Y265" s="680">
        <v>67.128</v>
      </c>
      <c r="Z265" s="681">
        <v>-0.26169683904885505</v>
      </c>
      <c r="AA265" s="680">
        <v>71.349000000000004</v>
      </c>
      <c r="AB265" s="681">
        <v>6.2879871290668632E-2</v>
      </c>
      <c r="AC265" s="680">
        <v>74.566999999999993</v>
      </c>
      <c r="AD265" s="681">
        <v>4.5102243899704117E-2</v>
      </c>
      <c r="AE265" s="594">
        <v>79.706000000000003</v>
      </c>
      <c r="AF265" s="595">
        <v>6.8917885928091657E-2</v>
      </c>
      <c r="AG265" s="594">
        <v>36.076999999999998</v>
      </c>
      <c r="AH265" s="595">
        <v>-0.54737409981682683</v>
      </c>
      <c r="AI265" s="594">
        <v>42.503</v>
      </c>
      <c r="AJ265" s="595">
        <v>0.17811902320037704</v>
      </c>
      <c r="AK265" s="594">
        <v>45.625999999999998</v>
      </c>
      <c r="AL265" s="595">
        <v>7.3477166317671636E-2</v>
      </c>
      <c r="AM265" s="596">
        <v>113.62712602520989</v>
      </c>
      <c r="AN265" s="596">
        <v>109.9871773159461</v>
      </c>
      <c r="AO265" s="596">
        <v>81.203880676457075</v>
      </c>
      <c r="AP265" s="596">
        <v>86.30997024169551</v>
      </c>
      <c r="AQ265" s="596">
        <v>90.202743570512666</v>
      </c>
      <c r="AR265" s="594">
        <v>47.997</v>
      </c>
      <c r="AS265" s="595">
        <v>5.1965984307193319E-2</v>
      </c>
      <c r="AT265" s="594">
        <v>54.914000000000001</v>
      </c>
      <c r="AU265" s="595">
        <v>0.14411317374002544</v>
      </c>
      <c r="AV265" s="596">
        <v>96.419325962306161</v>
      </c>
      <c r="AW265" s="596">
        <v>43.641884208743619</v>
      </c>
      <c r="AX265" s="596">
        <v>51.415333994628995</v>
      </c>
      <c r="AY265" s="596">
        <v>55.193187041830981</v>
      </c>
      <c r="AZ265" s="596">
        <v>58.061355333510754</v>
      </c>
      <c r="BA265" s="596">
        <v>66.428761522270349</v>
      </c>
    </row>
    <row r="266" spans="1:53" x14ac:dyDescent="0.25">
      <c r="A266" s="592" t="s">
        <v>61</v>
      </c>
      <c r="B266" s="593"/>
      <c r="C266" s="594">
        <v>16.587</v>
      </c>
      <c r="D266" s="595"/>
      <c r="E266" s="594">
        <v>19.949000000000002</v>
      </c>
      <c r="F266" s="595">
        <v>0.2026888527159825</v>
      </c>
      <c r="G266" s="594">
        <v>24.33</v>
      </c>
      <c r="H266" s="595">
        <v>0.21961000551406068</v>
      </c>
      <c r="I266" s="594">
        <v>27.228999999999999</v>
      </c>
      <c r="J266" s="595">
        <v>0.11915330867242092</v>
      </c>
      <c r="K266" s="594">
        <v>33.997</v>
      </c>
      <c r="L266" s="595">
        <v>0.24855852216386945</v>
      </c>
      <c r="M266" s="594">
        <v>25.22</v>
      </c>
      <c r="N266" s="595">
        <v>-0.25816983851516312</v>
      </c>
      <c r="O266" s="594">
        <f>+[14]S2007!P19</f>
        <v>27.631</v>
      </c>
      <c r="P266" s="595">
        <f t="shared" si="16"/>
        <v>9.5598731165741538E-2</v>
      </c>
      <c r="Q266" s="594">
        <f>+[15]S2008!P19</f>
        <v>158.32</v>
      </c>
      <c r="R266" s="595">
        <f t="shared" si="17"/>
        <v>4.7297962433498606</v>
      </c>
      <c r="S266" s="680">
        <v>16.587</v>
      </c>
      <c r="T266" s="681"/>
      <c r="U266" s="680">
        <v>19.949000000000002</v>
      </c>
      <c r="V266" s="681">
        <v>0.2026888527159825</v>
      </c>
      <c r="W266" s="680">
        <v>24.33</v>
      </c>
      <c r="X266" s="681">
        <v>0.21961000551406068</v>
      </c>
      <c r="Y266" s="680">
        <v>27.228999999999999</v>
      </c>
      <c r="Z266" s="681">
        <v>0.11915330867242092</v>
      </c>
      <c r="AA266" s="680">
        <v>33.997</v>
      </c>
      <c r="AB266" s="681">
        <v>0.24855852216386945</v>
      </c>
      <c r="AC266" s="680">
        <v>25.22</v>
      </c>
      <c r="AD266" s="681">
        <v>-0.25816983851516312</v>
      </c>
      <c r="AE266" s="594">
        <v>27.631</v>
      </c>
      <c r="AF266" s="595">
        <v>9.5598731165741538E-2</v>
      </c>
      <c r="AG266" s="594">
        <v>158.32</v>
      </c>
      <c r="AH266" s="595">
        <v>4.7297962433498606</v>
      </c>
      <c r="AI266" s="594">
        <v>169.21299999999999</v>
      </c>
      <c r="AJ266" s="595">
        <v>6.8803688731682675E-2</v>
      </c>
      <c r="AK266" s="594">
        <v>181.36799999999999</v>
      </c>
      <c r="AL266" s="595">
        <v>7.183254241695379E-2</v>
      </c>
      <c r="AM266" s="596">
        <v>120.26888527159825</v>
      </c>
      <c r="AN266" s="596">
        <v>146.68113582926387</v>
      </c>
      <c r="AO266" s="596">
        <v>164.15867848314946</v>
      </c>
      <c r="AP266" s="596">
        <v>204.96171700729485</v>
      </c>
      <c r="AQ266" s="596">
        <v>152.046783625731</v>
      </c>
      <c r="AR266" s="594">
        <v>184.02</v>
      </c>
      <c r="AS266" s="595">
        <v>1.4622204578536541E-2</v>
      </c>
      <c r="AT266" s="594">
        <v>177.71799999999999</v>
      </c>
      <c r="AU266" s="595">
        <v>-3.4246277578524185E-2</v>
      </c>
      <c r="AV266" s="596">
        <v>166.5822632181829</v>
      </c>
      <c r="AW266" s="596">
        <v>954.48242599626224</v>
      </c>
      <c r="AX266" s="596">
        <v>1020.1543377343704</v>
      </c>
      <c r="AY266" s="596">
        <v>1093.4346174715138</v>
      </c>
      <c r="AZ266" s="596">
        <v>1109.4230421414363</v>
      </c>
      <c r="BA266" s="596">
        <v>1071.42943268825</v>
      </c>
    </row>
    <row r="267" spans="1:53" x14ac:dyDescent="0.25">
      <c r="A267" s="592" t="s">
        <v>62</v>
      </c>
      <c r="B267" s="593"/>
      <c r="C267" s="594">
        <v>405.26900000000001</v>
      </c>
      <c r="D267" s="595"/>
      <c r="E267" s="594">
        <v>406.94600000000003</v>
      </c>
      <c r="F267" s="595">
        <v>4.1379922964747389E-3</v>
      </c>
      <c r="G267" s="594">
        <v>426.30599999999998</v>
      </c>
      <c r="H267" s="595">
        <v>4.7573879581074528E-2</v>
      </c>
      <c r="I267" s="594">
        <v>472.85700000000003</v>
      </c>
      <c r="J267" s="595">
        <v>0.10919621117225665</v>
      </c>
      <c r="K267" s="594">
        <v>472.46199999999999</v>
      </c>
      <c r="L267" s="595">
        <v>-8.3534768439515249E-4</v>
      </c>
      <c r="M267" s="594">
        <v>488.31599999999997</v>
      </c>
      <c r="N267" s="595">
        <v>3.3556137848123203E-2</v>
      </c>
      <c r="O267" s="594">
        <f>+[14]S2007!P20</f>
        <v>486.82799999999997</v>
      </c>
      <c r="P267" s="595">
        <f t="shared" si="16"/>
        <v>-3.0472071363625186E-3</v>
      </c>
      <c r="Q267" s="594">
        <f>+[15]S2008!P20</f>
        <v>568.60299999999995</v>
      </c>
      <c r="R267" s="595">
        <f t="shared" si="17"/>
        <v>0.16797513700937494</v>
      </c>
      <c r="S267" s="680">
        <v>405.26900000000001</v>
      </c>
      <c r="T267" s="681"/>
      <c r="U267" s="680">
        <v>406.94600000000003</v>
      </c>
      <c r="V267" s="681">
        <v>4.1379922964747389E-3</v>
      </c>
      <c r="W267" s="680">
        <v>426.30599999999998</v>
      </c>
      <c r="X267" s="681">
        <v>4.7573879581074528E-2</v>
      </c>
      <c r="Y267" s="680">
        <v>472.85700000000003</v>
      </c>
      <c r="Z267" s="681">
        <v>0.10919621117225665</v>
      </c>
      <c r="AA267" s="680">
        <v>472.46199999999999</v>
      </c>
      <c r="AB267" s="681">
        <v>-8.3534768439515249E-4</v>
      </c>
      <c r="AC267" s="680">
        <v>488.31599999999997</v>
      </c>
      <c r="AD267" s="681">
        <v>3.3556137848123203E-2</v>
      </c>
      <c r="AE267" s="594">
        <v>486.82799999999997</v>
      </c>
      <c r="AF267" s="595">
        <v>-3.0472071363625186E-3</v>
      </c>
      <c r="AG267" s="594">
        <v>568.60299999999995</v>
      </c>
      <c r="AH267" s="595">
        <v>0.16797513700937494</v>
      </c>
      <c r="AI267" s="594">
        <v>595.875</v>
      </c>
      <c r="AJ267" s="595">
        <v>4.7963165864408124E-2</v>
      </c>
      <c r="AK267" s="594">
        <v>613.25300000000004</v>
      </c>
      <c r="AL267" s="595">
        <v>2.9163834696874415E-2</v>
      </c>
      <c r="AM267" s="596">
        <v>100.41379922964748</v>
      </c>
      <c r="AN267" s="596">
        <v>105.19087322247692</v>
      </c>
      <c r="AO267" s="596">
        <v>116.67731802827258</v>
      </c>
      <c r="AP267" s="596">
        <v>116.57985190083623</v>
      </c>
      <c r="AQ267" s="596">
        <v>120.49182148153449</v>
      </c>
      <c r="AR267" s="594">
        <v>612.25300000000004</v>
      </c>
      <c r="AS267" s="595">
        <v>-1.6306483620952526E-3</v>
      </c>
      <c r="AT267" s="594">
        <v>618.32500000000005</v>
      </c>
      <c r="AU267" s="595">
        <v>9.9174687588300947E-3</v>
      </c>
      <c r="AV267" s="596">
        <v>120.12465794324262</v>
      </c>
      <c r="AW267" s="596">
        <v>140.30261381946309</v>
      </c>
      <c r="AX267" s="596">
        <v>147.03197135729602</v>
      </c>
      <c r="AY267" s="596">
        <v>151.31998746511576</v>
      </c>
      <c r="AZ267" s="596">
        <v>151.0732377754035</v>
      </c>
      <c r="BA267" s="596">
        <v>152.57150189133637</v>
      </c>
    </row>
    <row r="268" spans="1:53" x14ac:dyDescent="0.25">
      <c r="A268" s="592" t="s">
        <v>63</v>
      </c>
      <c r="B268" s="593"/>
      <c r="C268" s="594">
        <v>169.03800000000001</v>
      </c>
      <c r="D268" s="595"/>
      <c r="E268" s="594">
        <v>198.376</v>
      </c>
      <c r="F268" s="595">
        <v>0.17355860812361712</v>
      </c>
      <c r="G268" s="594">
        <v>190.631</v>
      </c>
      <c r="H268" s="595">
        <v>-3.9042021212243441E-2</v>
      </c>
      <c r="I268" s="594">
        <v>207.13</v>
      </c>
      <c r="J268" s="595">
        <v>8.6549406969485529E-2</v>
      </c>
      <c r="K268" s="594">
        <v>225.464</v>
      </c>
      <c r="L268" s="595">
        <v>8.8514459518177005E-2</v>
      </c>
      <c r="M268" s="594">
        <v>242.69300000000001</v>
      </c>
      <c r="N268" s="595">
        <v>7.6415747081574059E-2</v>
      </c>
      <c r="O268" s="594">
        <f>+[14]S2007!P21</f>
        <v>260.70600000000002</v>
      </c>
      <c r="P268" s="595">
        <f t="shared" si="16"/>
        <v>7.4221341365428767E-2</v>
      </c>
      <c r="Q268" s="594">
        <f>+[15]S2008!P21</f>
        <v>329.75299999999999</v>
      </c>
      <c r="R268" s="595">
        <f t="shared" si="17"/>
        <v>0.2648462252498982</v>
      </c>
      <c r="S268" s="680">
        <v>169.03800000000001</v>
      </c>
      <c r="T268" s="681"/>
      <c r="U268" s="680">
        <v>198.376</v>
      </c>
      <c r="V268" s="681">
        <v>0.17355860812361712</v>
      </c>
      <c r="W268" s="680">
        <v>190.631</v>
      </c>
      <c r="X268" s="681">
        <v>-3.9042021212243441E-2</v>
      </c>
      <c r="Y268" s="680">
        <v>207.13</v>
      </c>
      <c r="Z268" s="681">
        <v>8.6549406969485529E-2</v>
      </c>
      <c r="AA268" s="680">
        <v>225.464</v>
      </c>
      <c r="AB268" s="681">
        <v>8.8514459518177005E-2</v>
      </c>
      <c r="AC268" s="680">
        <v>242.69300000000001</v>
      </c>
      <c r="AD268" s="681">
        <v>7.6415747081574059E-2</v>
      </c>
      <c r="AE268" s="594">
        <v>260.70600000000002</v>
      </c>
      <c r="AF268" s="595">
        <v>7.4221341365428767E-2</v>
      </c>
      <c r="AG268" s="594">
        <v>329.75299999999999</v>
      </c>
      <c r="AH268" s="595">
        <v>0.2648462252498982</v>
      </c>
      <c r="AI268" s="594">
        <v>378.98899999999998</v>
      </c>
      <c r="AJ268" s="595">
        <v>0.14931175758825543</v>
      </c>
      <c r="AK268" s="594">
        <v>400.72</v>
      </c>
      <c r="AL268" s="595">
        <v>5.733939507479123E-2</v>
      </c>
      <c r="AM268" s="596">
        <v>117.35586081236171</v>
      </c>
      <c r="AN268" s="596">
        <v>112.7740508051444</v>
      </c>
      <c r="AO268" s="596">
        <v>122.53457802387628</v>
      </c>
      <c r="AP268" s="596">
        <v>133.38065996994757</v>
      </c>
      <c r="AQ268" s="596">
        <v>143.57304274778451</v>
      </c>
      <c r="AR268" s="594">
        <v>384.12400000000002</v>
      </c>
      <c r="AS268" s="595">
        <v>-4.1415452186065092E-2</v>
      </c>
      <c r="AT268" s="594">
        <v>385.71</v>
      </c>
      <c r="AU268" s="595">
        <v>4.128875050764742E-3</v>
      </c>
      <c r="AV268" s="596">
        <v>154.22922656444115</v>
      </c>
      <c r="AW268" s="596">
        <v>195.07625504324471</v>
      </c>
      <c r="AX268" s="596">
        <v>224.20343354748633</v>
      </c>
      <c r="AY268" s="596">
        <v>237.05912280079036</v>
      </c>
      <c r="AZ268" s="596">
        <v>227.2412120351637</v>
      </c>
      <c r="BA268" s="596">
        <v>228.17946260604123</v>
      </c>
    </row>
    <row r="269" spans="1:53" x14ac:dyDescent="0.25">
      <c r="A269" s="592" t="s">
        <v>64</v>
      </c>
      <c r="B269" s="593"/>
      <c r="C269" s="594">
        <v>17.838999999999999</v>
      </c>
      <c r="D269" s="595"/>
      <c r="E269" s="594">
        <v>31.335000000000001</v>
      </c>
      <c r="F269" s="595">
        <v>0.75654464936375376</v>
      </c>
      <c r="G269" s="594">
        <v>40.875</v>
      </c>
      <c r="H269" s="595">
        <v>0.3044518908568693</v>
      </c>
      <c r="I269" s="594">
        <v>45.478000000000002</v>
      </c>
      <c r="J269" s="595">
        <v>0.11261162079510707</v>
      </c>
      <c r="K269" s="594">
        <v>47.715000000000003</v>
      </c>
      <c r="L269" s="595">
        <v>4.9188618672764896E-2</v>
      </c>
      <c r="M269" s="594">
        <v>52.38</v>
      </c>
      <c r="N269" s="595">
        <v>9.7767997485067565E-2</v>
      </c>
      <c r="O269" s="594">
        <f>+[14]S2007!P22</f>
        <v>55.128999999999998</v>
      </c>
      <c r="P269" s="595">
        <f t="shared" si="16"/>
        <v>5.2481863306605481E-2</v>
      </c>
      <c r="Q269" s="594">
        <f>+[15]S2008!P22</f>
        <v>76.611999999999995</v>
      </c>
      <c r="R269" s="595">
        <f t="shared" si="17"/>
        <v>0.38968600917847229</v>
      </c>
      <c r="S269" s="680">
        <v>17.838999999999999</v>
      </c>
      <c r="T269" s="681"/>
      <c r="U269" s="680">
        <v>31.335000000000001</v>
      </c>
      <c r="V269" s="681">
        <v>0.75654464936375376</v>
      </c>
      <c r="W269" s="680">
        <v>40.875</v>
      </c>
      <c r="X269" s="681">
        <v>0.3044518908568693</v>
      </c>
      <c r="Y269" s="680">
        <v>45.478000000000002</v>
      </c>
      <c r="Z269" s="681">
        <v>0.11261162079510707</v>
      </c>
      <c r="AA269" s="680">
        <v>47.715000000000003</v>
      </c>
      <c r="AB269" s="681">
        <v>4.9188618672764896E-2</v>
      </c>
      <c r="AC269" s="680">
        <v>52.38</v>
      </c>
      <c r="AD269" s="681">
        <v>9.7767997485067565E-2</v>
      </c>
      <c r="AE269" s="594">
        <v>55.128999999999998</v>
      </c>
      <c r="AF269" s="595">
        <v>5.2481863306605481E-2</v>
      </c>
      <c r="AG269" s="594">
        <v>76.611999999999995</v>
      </c>
      <c r="AH269" s="595">
        <v>0.38968600917847229</v>
      </c>
      <c r="AI269" s="594">
        <v>80.921000000000006</v>
      </c>
      <c r="AJ269" s="595">
        <v>5.6244452566177779E-2</v>
      </c>
      <c r="AK269" s="594">
        <v>82.606999999999999</v>
      </c>
      <c r="AL269" s="595">
        <v>2.0835135502527066E-2</v>
      </c>
      <c r="AM269" s="596">
        <v>175.65446493637538</v>
      </c>
      <c r="AN269" s="596">
        <v>229.1327989237065</v>
      </c>
      <c r="AO269" s="596">
        <v>254.93581478782446</v>
      </c>
      <c r="AP269" s="596">
        <v>267.47575536745342</v>
      </c>
      <c r="AQ269" s="596">
        <v>293.62632434553507</v>
      </c>
      <c r="AR269" s="594">
        <v>81.191999999999993</v>
      </c>
      <c r="AS269" s="595">
        <v>-1.7129298969821034E-2</v>
      </c>
      <c r="AT269" s="594">
        <v>82.628</v>
      </c>
      <c r="AU269" s="595">
        <v>1.7686471573554133E-2</v>
      </c>
      <c r="AV269" s="596">
        <v>309.03638096305849</v>
      </c>
      <c r="AW269" s="596">
        <v>429.46353495151072</v>
      </c>
      <c r="AX269" s="596">
        <v>453.61847637199401</v>
      </c>
      <c r="AY269" s="596">
        <v>463.06967879365442</v>
      </c>
      <c r="AZ269" s="596">
        <v>455.13761982173889</v>
      </c>
      <c r="BA269" s="596">
        <v>463.18739839677113</v>
      </c>
    </row>
    <row r="270" spans="1:53" x14ac:dyDescent="0.25">
      <c r="A270" s="592" t="s">
        <v>65</v>
      </c>
      <c r="B270" s="593"/>
      <c r="C270" s="594">
        <v>51.726999999999997</v>
      </c>
      <c r="D270" s="595"/>
      <c r="E270" s="594">
        <v>64.138000000000005</v>
      </c>
      <c r="F270" s="595">
        <v>0.23993272372262087</v>
      </c>
      <c r="G270" s="594">
        <v>69.406999999999996</v>
      </c>
      <c r="H270" s="595">
        <v>8.2150986934422507E-2</v>
      </c>
      <c r="I270" s="594">
        <v>76.396000000000001</v>
      </c>
      <c r="J270" s="595">
        <v>0.10069589522670631</v>
      </c>
      <c r="K270" s="594">
        <v>74.724999999999994</v>
      </c>
      <c r="L270" s="595">
        <v>-2.1872872925284132E-2</v>
      </c>
      <c r="M270" s="594">
        <v>78.412000000000006</v>
      </c>
      <c r="N270" s="595">
        <v>4.9340916694546835E-2</v>
      </c>
      <c r="O270" s="594">
        <f>+[14]S2007!P23</f>
        <v>105.81</v>
      </c>
      <c r="P270" s="595">
        <f t="shared" si="16"/>
        <v>0.34941080446870371</v>
      </c>
      <c r="Q270" s="594">
        <f>+[15]S2008!P23</f>
        <v>87.599000000000004</v>
      </c>
      <c r="R270" s="595">
        <f t="shared" si="17"/>
        <v>-0.17211038654191474</v>
      </c>
      <c r="S270" s="680">
        <v>51.726999999999997</v>
      </c>
      <c r="T270" s="681"/>
      <c r="U270" s="680">
        <v>64.138000000000005</v>
      </c>
      <c r="V270" s="681">
        <v>0.23993272372262087</v>
      </c>
      <c r="W270" s="680">
        <v>69.406999999999996</v>
      </c>
      <c r="X270" s="681">
        <v>8.2150986934422507E-2</v>
      </c>
      <c r="Y270" s="680">
        <v>76.396000000000001</v>
      </c>
      <c r="Z270" s="681">
        <v>0.10069589522670631</v>
      </c>
      <c r="AA270" s="680">
        <v>74.724999999999994</v>
      </c>
      <c r="AB270" s="681">
        <v>-2.1872872925284132E-2</v>
      </c>
      <c r="AC270" s="680">
        <v>78.412000000000006</v>
      </c>
      <c r="AD270" s="681">
        <v>4.9340916694546835E-2</v>
      </c>
      <c r="AE270" s="594">
        <v>105.81</v>
      </c>
      <c r="AF270" s="595">
        <v>0.34941080446870371</v>
      </c>
      <c r="AG270" s="594">
        <v>87.599000000000004</v>
      </c>
      <c r="AH270" s="595">
        <v>-0.17211038654191474</v>
      </c>
      <c r="AI270" s="594">
        <v>97.356999999999999</v>
      </c>
      <c r="AJ270" s="595">
        <v>0.11139396568453973</v>
      </c>
      <c r="AK270" s="594">
        <v>100.01900000000001</v>
      </c>
      <c r="AL270" s="595">
        <v>2.7342666680362029E-2</v>
      </c>
      <c r="AM270" s="596">
        <v>123.99327237226208</v>
      </c>
      <c r="AN270" s="596">
        <v>134.17944207087208</v>
      </c>
      <c r="AO270" s="596">
        <v>147.69076111121854</v>
      </c>
      <c r="AP270" s="596">
        <v>144.46033986119434</v>
      </c>
      <c r="AQ270" s="596">
        <v>151.58814545595146</v>
      </c>
      <c r="AR270" s="594">
        <v>105.39</v>
      </c>
      <c r="AS270" s="595">
        <v>5.3699797038562619E-2</v>
      </c>
      <c r="AT270" s="594">
        <v>125.79</v>
      </c>
      <c r="AU270" s="595">
        <v>0.19356675206376323</v>
      </c>
      <c r="AV270" s="596">
        <v>204.55468130763433</v>
      </c>
      <c r="AW270" s="596">
        <v>169.34869603881918</v>
      </c>
      <c r="AX270" s="596">
        <v>188.21311887408899</v>
      </c>
      <c r="AY270" s="596">
        <v>193.35936744833455</v>
      </c>
      <c r="AZ270" s="596">
        <v>203.74272623581498</v>
      </c>
      <c r="BA270" s="596">
        <v>243.18054400989817</v>
      </c>
    </row>
    <row r="271" spans="1:53" x14ac:dyDescent="0.25">
      <c r="A271" s="592" t="s">
        <v>66</v>
      </c>
      <c r="B271" s="593"/>
      <c r="C271" s="594">
        <v>66.644000000000005</v>
      </c>
      <c r="D271" s="595"/>
      <c r="E271" s="594">
        <v>260.58600000000001</v>
      </c>
      <c r="F271" s="595">
        <v>2.9101194406098072</v>
      </c>
      <c r="G271" s="594">
        <v>273.89</v>
      </c>
      <c r="H271" s="595">
        <v>5.1054162541349007E-2</v>
      </c>
      <c r="I271" s="594">
        <v>281.37799999999999</v>
      </c>
      <c r="J271" s="595">
        <v>2.7339442842016868E-2</v>
      </c>
      <c r="K271" s="594">
        <v>331.77699999999999</v>
      </c>
      <c r="L271" s="595">
        <v>0.17911492725088671</v>
      </c>
      <c r="M271" s="594">
        <v>345.86700000000002</v>
      </c>
      <c r="N271" s="595">
        <v>4.2468284419956877E-2</v>
      </c>
      <c r="O271" s="594">
        <f>+[14]S2007!P24</f>
        <v>328.64</v>
      </c>
      <c r="P271" s="595">
        <f t="shared" si="16"/>
        <v>-4.9808163253505053E-2</v>
      </c>
      <c r="Q271" s="594">
        <f>+[15]S2008!P24</f>
        <v>430.30099999999999</v>
      </c>
      <c r="R271" s="595">
        <f t="shared" si="17"/>
        <v>0.30933848588120744</v>
      </c>
      <c r="S271" s="680">
        <v>66.644000000000005</v>
      </c>
      <c r="T271" s="681"/>
      <c r="U271" s="680">
        <v>260.58600000000001</v>
      </c>
      <c r="V271" s="681">
        <v>2.9101194406098072</v>
      </c>
      <c r="W271" s="680">
        <v>273.89</v>
      </c>
      <c r="X271" s="681">
        <v>5.1054162541349007E-2</v>
      </c>
      <c r="Y271" s="680">
        <v>281.37799999999999</v>
      </c>
      <c r="Z271" s="681">
        <v>2.7339442842016868E-2</v>
      </c>
      <c r="AA271" s="680">
        <v>331.77699999999999</v>
      </c>
      <c r="AB271" s="681">
        <v>0.17911492725088671</v>
      </c>
      <c r="AC271" s="680">
        <v>345.86700000000002</v>
      </c>
      <c r="AD271" s="681">
        <v>4.2468284419956877E-2</v>
      </c>
      <c r="AE271" s="594">
        <v>328.64</v>
      </c>
      <c r="AF271" s="595">
        <v>-4.9808163253505053E-2</v>
      </c>
      <c r="AG271" s="594">
        <v>430.30099999999999</v>
      </c>
      <c r="AH271" s="595">
        <v>0.30933848588120744</v>
      </c>
      <c r="AI271" s="594">
        <v>425.14400000000001</v>
      </c>
      <c r="AJ271" s="595">
        <v>-1.1984634012005509E-2</v>
      </c>
      <c r="AK271" s="594">
        <v>442.74799999999999</v>
      </c>
      <c r="AL271" s="595">
        <v>4.1407146754981805E-2</v>
      </c>
      <c r="AM271" s="596">
        <v>391.01194406098074</v>
      </c>
      <c r="AN271" s="596">
        <v>410.97473140867891</v>
      </c>
      <c r="AO271" s="596">
        <v>422.21055158753973</v>
      </c>
      <c r="AP271" s="596">
        <v>497.83476381969865</v>
      </c>
      <c r="AQ271" s="596">
        <v>518.97695216373563</v>
      </c>
      <c r="AR271" s="594">
        <v>494.053</v>
      </c>
      <c r="AS271" s="595">
        <v>0.1158785584576328</v>
      </c>
      <c r="AT271" s="594">
        <v>551.88099999999997</v>
      </c>
      <c r="AU271" s="595">
        <v>0.11704817094522242</v>
      </c>
      <c r="AV271" s="596">
        <v>493.12766340555783</v>
      </c>
      <c r="AW271" s="596">
        <v>645.67102814957082</v>
      </c>
      <c r="AX271" s="596">
        <v>637.93289718504286</v>
      </c>
      <c r="AY271" s="596">
        <v>664.34787827861464</v>
      </c>
      <c r="AZ271" s="596">
        <v>741.33155272792749</v>
      </c>
      <c r="BA271" s="596">
        <v>828.10305503871314</v>
      </c>
    </row>
    <row r="272" spans="1:53" x14ac:dyDescent="0.25">
      <c r="A272" s="592" t="s">
        <v>67</v>
      </c>
      <c r="B272" s="593"/>
      <c r="C272" s="594">
        <v>23.9</v>
      </c>
      <c r="D272" s="595"/>
      <c r="E272" s="594">
        <v>35.792999999999999</v>
      </c>
      <c r="F272" s="595">
        <v>0.49761506276150635</v>
      </c>
      <c r="G272" s="594">
        <v>40.055</v>
      </c>
      <c r="H272" s="595">
        <v>0.11907356186963933</v>
      </c>
      <c r="I272" s="594">
        <v>39.195</v>
      </c>
      <c r="J272" s="595">
        <v>-2.1470478092622629E-2</v>
      </c>
      <c r="K272" s="594">
        <v>39.933</v>
      </c>
      <c r="L272" s="595">
        <v>1.8828932261768072E-2</v>
      </c>
      <c r="M272" s="594">
        <v>36.942</v>
      </c>
      <c r="N272" s="595">
        <v>-7.4900458267598224E-2</v>
      </c>
      <c r="O272" s="594">
        <f>+[14]S2007!P25</f>
        <v>41.192</v>
      </c>
      <c r="P272" s="595">
        <f t="shared" si="16"/>
        <v>0.11504520599859239</v>
      </c>
      <c r="Q272" s="594">
        <f>+[15]S2008!P25</f>
        <v>86.792000000000002</v>
      </c>
      <c r="R272" s="595">
        <f t="shared" si="17"/>
        <v>1.1070110701107012</v>
      </c>
      <c r="S272" s="680">
        <v>23.9</v>
      </c>
      <c r="T272" s="681"/>
      <c r="U272" s="680">
        <v>35.792999999999999</v>
      </c>
      <c r="V272" s="681">
        <v>0.49761506276150635</v>
      </c>
      <c r="W272" s="680">
        <v>40.055</v>
      </c>
      <c r="X272" s="681">
        <v>0.11907356186963933</v>
      </c>
      <c r="Y272" s="680">
        <v>39.195</v>
      </c>
      <c r="Z272" s="681">
        <v>-2.1470478092622629E-2</v>
      </c>
      <c r="AA272" s="680">
        <v>39.933</v>
      </c>
      <c r="AB272" s="681">
        <v>1.8828932261768072E-2</v>
      </c>
      <c r="AC272" s="680">
        <v>36.942</v>
      </c>
      <c r="AD272" s="681">
        <v>-7.4900458267598224E-2</v>
      </c>
      <c r="AE272" s="594">
        <v>41.192</v>
      </c>
      <c r="AF272" s="595">
        <v>0.11504520599859239</v>
      </c>
      <c r="AG272" s="594">
        <v>86.792000000000002</v>
      </c>
      <c r="AH272" s="595">
        <v>1.1070110701107012</v>
      </c>
      <c r="AI272" s="594">
        <v>95.929000000000002</v>
      </c>
      <c r="AJ272" s="595">
        <v>0.10527467969398102</v>
      </c>
      <c r="AK272" s="594">
        <v>88.537999999999997</v>
      </c>
      <c r="AL272" s="595">
        <v>-7.7046565689207702E-2</v>
      </c>
      <c r="AM272" s="596">
        <v>149.76150627615064</v>
      </c>
      <c r="AN272" s="596">
        <v>167.59414225941424</v>
      </c>
      <c r="AO272" s="596">
        <v>163.9958158995816</v>
      </c>
      <c r="AP272" s="596">
        <v>167.08368200836821</v>
      </c>
      <c r="AQ272" s="596">
        <v>154.56903765690379</v>
      </c>
      <c r="AR272" s="594">
        <v>90.655000000000001</v>
      </c>
      <c r="AS272" s="595">
        <v>2.3910637240506953E-2</v>
      </c>
      <c r="AT272" s="594">
        <v>94.188999999999993</v>
      </c>
      <c r="AU272" s="595">
        <v>3.8982957365837428E-2</v>
      </c>
      <c r="AV272" s="596">
        <v>172.35146443514645</v>
      </c>
      <c r="AW272" s="596">
        <v>363.14644351464437</v>
      </c>
      <c r="AX272" s="596">
        <v>401.37656903765691</v>
      </c>
      <c r="AY272" s="596">
        <v>370.45188284518832</v>
      </c>
      <c r="AZ272" s="596">
        <v>379.30962343096235</v>
      </c>
      <c r="BA272" s="596">
        <v>394.09623430962341</v>
      </c>
    </row>
    <row r="273" spans="1:53" x14ac:dyDescent="0.25">
      <c r="A273" s="592" t="s">
        <v>68</v>
      </c>
      <c r="B273" s="593"/>
      <c r="C273" s="594">
        <v>4.202</v>
      </c>
      <c r="D273" s="595"/>
      <c r="E273" s="594">
        <v>6.0629999999999997</v>
      </c>
      <c r="F273" s="595">
        <v>0.44288434079009992</v>
      </c>
      <c r="G273" s="594">
        <v>7.7519999999999998</v>
      </c>
      <c r="H273" s="595">
        <v>0.27857496288965861</v>
      </c>
      <c r="I273" s="594">
        <v>6.7850000000000001</v>
      </c>
      <c r="J273" s="595">
        <v>-0.12474200206398345</v>
      </c>
      <c r="K273" s="594">
        <v>7.548</v>
      </c>
      <c r="L273" s="595">
        <v>0.11245394252026528</v>
      </c>
      <c r="M273" s="594">
        <v>8.0039999999999996</v>
      </c>
      <c r="N273" s="595">
        <v>6.0413354531001523E-2</v>
      </c>
      <c r="O273" s="594">
        <f>+[14]S2007!P26</f>
        <v>11.195</v>
      </c>
      <c r="P273" s="595">
        <f t="shared" si="16"/>
        <v>0.39867566216891565</v>
      </c>
      <c r="Q273" s="594">
        <f>+[15]S2008!P26</f>
        <v>16.495000000000001</v>
      </c>
      <c r="R273" s="595">
        <f t="shared" si="17"/>
        <v>0.47342563644484148</v>
      </c>
      <c r="S273" s="680">
        <v>4.202</v>
      </c>
      <c r="T273" s="681"/>
      <c r="U273" s="680">
        <v>6.0629999999999997</v>
      </c>
      <c r="V273" s="681">
        <v>0.44288434079009992</v>
      </c>
      <c r="W273" s="680">
        <v>7.7519999999999998</v>
      </c>
      <c r="X273" s="681">
        <v>0.27857496288965861</v>
      </c>
      <c r="Y273" s="680">
        <v>6.7850000000000001</v>
      </c>
      <c r="Z273" s="681">
        <v>-0.12474200206398345</v>
      </c>
      <c r="AA273" s="680">
        <v>7.548</v>
      </c>
      <c r="AB273" s="681">
        <v>0.11245394252026528</v>
      </c>
      <c r="AC273" s="680">
        <v>8.0039999999999996</v>
      </c>
      <c r="AD273" s="681">
        <v>6.0413354531001523E-2</v>
      </c>
      <c r="AE273" s="594">
        <v>11.195</v>
      </c>
      <c r="AF273" s="595">
        <v>0.39867566216891565</v>
      </c>
      <c r="AG273" s="594">
        <v>16.495000000000001</v>
      </c>
      <c r="AH273" s="595">
        <v>0.47342563644484148</v>
      </c>
      <c r="AI273" s="594">
        <v>19.649999999999999</v>
      </c>
      <c r="AJ273" s="595">
        <v>0.19127008184298255</v>
      </c>
      <c r="AK273" s="594">
        <v>21.067</v>
      </c>
      <c r="AL273" s="595">
        <v>7.211195928753189E-2</v>
      </c>
      <c r="AM273" s="596">
        <v>144.28843407900999</v>
      </c>
      <c r="AN273" s="596">
        <v>184.48357924797716</v>
      </c>
      <c r="AO273" s="596">
        <v>161.47072822465492</v>
      </c>
      <c r="AP273" s="596">
        <v>179.62874821513566</v>
      </c>
      <c r="AQ273" s="596">
        <v>190.48072346501664</v>
      </c>
      <c r="AR273" s="594">
        <v>21.565999999999999</v>
      </c>
      <c r="AS273" s="595">
        <v>2.3686334076992395E-2</v>
      </c>
      <c r="AT273" s="594">
        <v>22.782</v>
      </c>
      <c r="AU273" s="595">
        <v>5.6385050542520687E-2</v>
      </c>
      <c r="AV273" s="596">
        <v>266.42075202284627</v>
      </c>
      <c r="AW273" s="596">
        <v>392.55116611137555</v>
      </c>
      <c r="AX273" s="596">
        <v>467.63445978105665</v>
      </c>
      <c r="AY273" s="596">
        <v>501.35649690623518</v>
      </c>
      <c r="AZ273" s="596">
        <v>513.23179438362672</v>
      </c>
      <c r="BA273" s="596">
        <v>542.17039504997615</v>
      </c>
    </row>
    <row r="274" spans="1:53" x14ac:dyDescent="0.25">
      <c r="A274" s="592" t="s">
        <v>69</v>
      </c>
      <c r="B274" s="593"/>
      <c r="C274" s="594">
        <v>168.74799999999999</v>
      </c>
      <c r="D274" s="595"/>
      <c r="E274" s="594">
        <v>183.297</v>
      </c>
      <c r="F274" s="595">
        <v>8.6217318131177889E-2</v>
      </c>
      <c r="G274" s="594">
        <v>180.197</v>
      </c>
      <c r="H274" s="595">
        <v>-1.69124426477247E-2</v>
      </c>
      <c r="I274" s="594">
        <v>197.495</v>
      </c>
      <c r="J274" s="595">
        <v>9.5994938872456262E-2</v>
      </c>
      <c r="K274" s="594">
        <v>221.78200000000001</v>
      </c>
      <c r="L274" s="595">
        <v>0.12297526519658729</v>
      </c>
      <c r="M274" s="594">
        <v>252.81700000000001</v>
      </c>
      <c r="N274" s="595">
        <v>0.13993471066182103</v>
      </c>
      <c r="O274" s="594">
        <f>+[14]S2007!P27</f>
        <v>268.42399999999998</v>
      </c>
      <c r="P274" s="595">
        <f t="shared" si="16"/>
        <v>6.17323993244124E-2</v>
      </c>
      <c r="Q274" s="594">
        <f>+[15]S2008!P27</f>
        <v>132.054</v>
      </c>
      <c r="R274" s="595">
        <f t="shared" si="17"/>
        <v>-0.50803951956605964</v>
      </c>
      <c r="S274" s="680">
        <v>168.74799999999999</v>
      </c>
      <c r="T274" s="681"/>
      <c r="U274" s="680">
        <v>183.297</v>
      </c>
      <c r="V274" s="681">
        <v>8.6217318131177889E-2</v>
      </c>
      <c r="W274" s="680">
        <v>180.197</v>
      </c>
      <c r="X274" s="681">
        <v>-1.69124426477247E-2</v>
      </c>
      <c r="Y274" s="680">
        <v>197.495</v>
      </c>
      <c r="Z274" s="681">
        <v>9.5994938872456262E-2</v>
      </c>
      <c r="AA274" s="680">
        <v>221.78200000000001</v>
      </c>
      <c r="AB274" s="681">
        <v>0.12297526519658729</v>
      </c>
      <c r="AC274" s="680">
        <v>252.81700000000001</v>
      </c>
      <c r="AD274" s="681">
        <v>0.13993471066182103</v>
      </c>
      <c r="AE274" s="594">
        <v>268.42399999999998</v>
      </c>
      <c r="AF274" s="595">
        <v>6.17323993244124E-2</v>
      </c>
      <c r="AG274" s="594">
        <v>132.054</v>
      </c>
      <c r="AH274" s="595">
        <v>-0.50803951956605964</v>
      </c>
      <c r="AI274" s="594">
        <v>165.54499999999999</v>
      </c>
      <c r="AJ274" s="595">
        <v>0.25361594499220003</v>
      </c>
      <c r="AK274" s="594">
        <v>173.864</v>
      </c>
      <c r="AL274" s="595">
        <v>5.0252197287746637E-2</v>
      </c>
      <c r="AM274" s="596">
        <v>108.62173181311779</v>
      </c>
      <c r="AN274" s="596">
        <v>106.78467300353191</v>
      </c>
      <c r="AO274" s="596">
        <v>117.03546116102117</v>
      </c>
      <c r="AP274" s="596">
        <v>131.42792803470263</v>
      </c>
      <c r="AQ274" s="596">
        <v>149.8192571171214</v>
      </c>
      <c r="AR274" s="594">
        <v>180.29599999999999</v>
      </c>
      <c r="AS274" s="595">
        <v>3.6994432429945177E-2</v>
      </c>
      <c r="AT274" s="594">
        <v>181.18100000000001</v>
      </c>
      <c r="AU274" s="595">
        <v>4.9085947552914063E-3</v>
      </c>
      <c r="AV274" s="596">
        <v>159.06795932396236</v>
      </c>
      <c r="AW274" s="596">
        <v>78.255149690663004</v>
      </c>
      <c r="AX274" s="596">
        <v>98.101903429966569</v>
      </c>
      <c r="AY274" s="596">
        <v>103.03173963543273</v>
      </c>
      <c r="AZ274" s="596">
        <v>106.84334036551545</v>
      </c>
      <c r="BA274" s="596">
        <v>107.36779102567142</v>
      </c>
    </row>
    <row r="275" spans="1:53" x14ac:dyDescent="0.25">
      <c r="A275" s="592" t="s">
        <v>70</v>
      </c>
      <c r="B275" s="593"/>
      <c r="C275" s="594">
        <v>71.596000000000004</v>
      </c>
      <c r="D275" s="595"/>
      <c r="E275" s="594">
        <v>109.119</v>
      </c>
      <c r="F275" s="595">
        <v>0.52409352477792048</v>
      </c>
      <c r="G275" s="594">
        <v>118.982</v>
      </c>
      <c r="H275" s="595">
        <v>9.0387558537010054E-2</v>
      </c>
      <c r="I275" s="594">
        <v>144.99199999999999</v>
      </c>
      <c r="J275" s="595">
        <v>0.21860449479753233</v>
      </c>
      <c r="K275" s="594">
        <v>151.63999999999999</v>
      </c>
      <c r="L275" s="595">
        <v>4.5850805561686137E-2</v>
      </c>
      <c r="M275" s="594">
        <v>100.53</v>
      </c>
      <c r="N275" s="595">
        <v>-0.33704827222368761</v>
      </c>
      <c r="O275" s="594">
        <f>+[14]S2007!P28</f>
        <v>100.886</v>
      </c>
      <c r="P275" s="595">
        <f t="shared" si="16"/>
        <v>3.5412314731920278E-3</v>
      </c>
      <c r="Q275" s="594">
        <f>+[15]S2008!P28</f>
        <v>209.16</v>
      </c>
      <c r="R275" s="595">
        <f t="shared" si="17"/>
        <v>1.0732311718176952</v>
      </c>
      <c r="S275" s="680">
        <v>71.596000000000004</v>
      </c>
      <c r="T275" s="681"/>
      <c r="U275" s="680">
        <v>109.119</v>
      </c>
      <c r="V275" s="681">
        <v>0.52409352477792048</v>
      </c>
      <c r="W275" s="680">
        <v>118.982</v>
      </c>
      <c r="X275" s="681">
        <v>9.0387558537010054E-2</v>
      </c>
      <c r="Y275" s="680">
        <v>144.99199999999999</v>
      </c>
      <c r="Z275" s="681">
        <v>0.21860449479753233</v>
      </c>
      <c r="AA275" s="680">
        <v>151.63999999999999</v>
      </c>
      <c r="AB275" s="681">
        <v>4.5850805561686137E-2</v>
      </c>
      <c r="AC275" s="680">
        <v>100.53</v>
      </c>
      <c r="AD275" s="681">
        <v>-0.33704827222368761</v>
      </c>
      <c r="AE275" s="594">
        <v>100.886</v>
      </c>
      <c r="AF275" s="595">
        <v>3.5412314731920278E-3</v>
      </c>
      <c r="AG275" s="594">
        <v>209.16</v>
      </c>
      <c r="AH275" s="595">
        <v>1.0732311718176952</v>
      </c>
      <c r="AI275" s="594">
        <v>239.87</v>
      </c>
      <c r="AJ275" s="595">
        <v>0.14682539682539686</v>
      </c>
      <c r="AK275" s="594">
        <v>236.85400000000001</v>
      </c>
      <c r="AL275" s="595">
        <v>-1.257347730020424E-2</v>
      </c>
      <c r="AM275" s="596">
        <v>152.40935247779205</v>
      </c>
      <c r="AN275" s="596">
        <v>166.18526174646627</v>
      </c>
      <c r="AO275" s="596">
        <v>202.51410693334822</v>
      </c>
      <c r="AP275" s="596">
        <v>211.79954187384766</v>
      </c>
      <c r="AQ275" s="596">
        <v>140.41287222749872</v>
      </c>
      <c r="AR275" s="594">
        <v>239.958</v>
      </c>
      <c r="AS275" s="595">
        <v>1.3105119609548434E-2</v>
      </c>
      <c r="AT275" s="594">
        <v>269.02100000000002</v>
      </c>
      <c r="AU275" s="595">
        <v>0.12111702881337574</v>
      </c>
      <c r="AV275" s="596">
        <v>140.91010670987205</v>
      </c>
      <c r="AW275" s="596">
        <v>292.13922565506448</v>
      </c>
      <c r="AX275" s="596">
        <v>335.03268339013351</v>
      </c>
      <c r="AY275" s="596">
        <v>330.8201575507012</v>
      </c>
      <c r="AZ275" s="596">
        <v>335.1555952846528</v>
      </c>
      <c r="BA275" s="596">
        <v>375.74864517570813</v>
      </c>
    </row>
    <row r="276" spans="1:53" x14ac:dyDescent="0.25">
      <c r="A276" s="592" t="s">
        <v>71</v>
      </c>
      <c r="B276" s="593"/>
      <c r="C276" s="594">
        <v>16.295000000000002</v>
      </c>
      <c r="D276" s="595"/>
      <c r="E276" s="594">
        <v>7.5750000000000002</v>
      </c>
      <c r="F276" s="595">
        <v>-0.53513347652654197</v>
      </c>
      <c r="G276" s="594">
        <v>14.28</v>
      </c>
      <c r="H276" s="595">
        <v>0.88514851485148505</v>
      </c>
      <c r="I276" s="594">
        <v>23.11</v>
      </c>
      <c r="J276" s="595">
        <v>0.61834733893557425</v>
      </c>
      <c r="K276" s="594">
        <v>26.89</v>
      </c>
      <c r="L276" s="595">
        <v>0.16356555603634795</v>
      </c>
      <c r="M276" s="594">
        <v>25.873000000000001</v>
      </c>
      <c r="N276" s="595">
        <v>-3.7820751208627719E-2</v>
      </c>
      <c r="O276" s="594">
        <f>+[14]S2007!P29</f>
        <v>27.074999999999999</v>
      </c>
      <c r="P276" s="595">
        <f t="shared" si="16"/>
        <v>4.6457697213311104E-2</v>
      </c>
      <c r="Q276" s="594">
        <f>+[15]S2008!P29</f>
        <v>28.251999999999999</v>
      </c>
      <c r="R276" s="595">
        <f t="shared" si="17"/>
        <v>4.3471837488457975E-2</v>
      </c>
      <c r="S276" s="680">
        <v>16.295000000000002</v>
      </c>
      <c r="T276" s="681"/>
      <c r="U276" s="680">
        <v>7.5750000000000002</v>
      </c>
      <c r="V276" s="681">
        <v>-0.53513347652654197</v>
      </c>
      <c r="W276" s="680">
        <v>14.28</v>
      </c>
      <c r="X276" s="681">
        <v>0.88514851485148505</v>
      </c>
      <c r="Y276" s="680">
        <v>23.11</v>
      </c>
      <c r="Z276" s="681">
        <v>0.61834733893557425</v>
      </c>
      <c r="AA276" s="680">
        <v>26.89</v>
      </c>
      <c r="AB276" s="681">
        <v>0.16356555603634795</v>
      </c>
      <c r="AC276" s="680">
        <v>25.873000000000001</v>
      </c>
      <c r="AD276" s="681">
        <v>-3.7820751208627719E-2</v>
      </c>
      <c r="AE276" s="594">
        <v>27.074999999999999</v>
      </c>
      <c r="AF276" s="595">
        <v>4.6457697213311104E-2</v>
      </c>
      <c r="AG276" s="594">
        <v>28.251999999999999</v>
      </c>
      <c r="AH276" s="595">
        <v>4.3471837488457975E-2</v>
      </c>
      <c r="AI276" s="594">
        <v>35.100999999999999</v>
      </c>
      <c r="AJ276" s="595">
        <v>0.24242531502194536</v>
      </c>
      <c r="AK276" s="594">
        <v>33.825000000000003</v>
      </c>
      <c r="AL276" s="595">
        <v>-3.6352240676903687E-2</v>
      </c>
      <c r="AM276" s="596">
        <v>46.486652347345803</v>
      </c>
      <c r="AN276" s="596">
        <v>87.634243633016254</v>
      </c>
      <c r="AO276" s="596">
        <v>141.82264498312364</v>
      </c>
      <c r="AP276" s="596">
        <v>165.01994476833383</v>
      </c>
      <c r="AQ276" s="596">
        <v>158.7787664927892</v>
      </c>
      <c r="AR276" s="594">
        <v>32.527999999999999</v>
      </c>
      <c r="AS276" s="595">
        <v>-3.8344419807834561E-2</v>
      </c>
      <c r="AT276" s="594">
        <v>33.276000000000003</v>
      </c>
      <c r="AU276" s="595">
        <v>2.2995573044761582E-2</v>
      </c>
      <c r="AV276" s="596">
        <v>166.1552623504142</v>
      </c>
      <c r="AW276" s="596">
        <v>173.37833691316354</v>
      </c>
      <c r="AX276" s="596">
        <v>215.40963485731817</v>
      </c>
      <c r="AY276" s="596">
        <v>207.579011966861</v>
      </c>
      <c r="AZ276" s="596">
        <v>199.61951518870816</v>
      </c>
      <c r="BA276" s="596">
        <v>204.20988033139</v>
      </c>
    </row>
    <row r="277" spans="1:53" x14ac:dyDescent="0.25">
      <c r="A277" s="592" t="s">
        <v>72</v>
      </c>
      <c r="B277" s="593"/>
      <c r="C277" s="594">
        <v>59.411000000000001</v>
      </c>
      <c r="D277" s="595"/>
      <c r="E277" s="594">
        <v>62.637999999999998</v>
      </c>
      <c r="F277" s="595">
        <v>5.4316540707949654E-2</v>
      </c>
      <c r="G277" s="594">
        <v>44.302999999999997</v>
      </c>
      <c r="H277" s="595">
        <v>-0.29271368817650628</v>
      </c>
      <c r="I277" s="594">
        <v>62.914000000000001</v>
      </c>
      <c r="J277" s="595">
        <v>0.42008441866239321</v>
      </c>
      <c r="K277" s="594">
        <v>66.058000000000007</v>
      </c>
      <c r="L277" s="595">
        <v>4.997297898718895E-2</v>
      </c>
      <c r="M277" s="594">
        <v>76.209000000000003</v>
      </c>
      <c r="N277" s="595">
        <v>0.1536679887371703</v>
      </c>
      <c r="O277" s="594">
        <f>+[14]S2007!P30</f>
        <v>78.016000000000005</v>
      </c>
      <c r="P277" s="595">
        <f t="shared" si="16"/>
        <v>2.3711110236323822E-2</v>
      </c>
      <c r="Q277" s="594">
        <f>+[15]S2008!P30</f>
        <v>98.063999999999993</v>
      </c>
      <c r="R277" s="595">
        <f t="shared" si="17"/>
        <v>0.25697292863002441</v>
      </c>
      <c r="S277" s="680">
        <v>59.411000000000001</v>
      </c>
      <c r="T277" s="681"/>
      <c r="U277" s="680">
        <v>62.637999999999998</v>
      </c>
      <c r="V277" s="681">
        <v>5.4316540707949654E-2</v>
      </c>
      <c r="W277" s="680">
        <v>44.302999999999997</v>
      </c>
      <c r="X277" s="681">
        <v>-0.29271368817650628</v>
      </c>
      <c r="Y277" s="680">
        <v>62.914000000000001</v>
      </c>
      <c r="Z277" s="681">
        <v>0.42008441866239321</v>
      </c>
      <c r="AA277" s="680">
        <v>66.058000000000007</v>
      </c>
      <c r="AB277" s="681">
        <v>4.997297898718895E-2</v>
      </c>
      <c r="AC277" s="680">
        <v>76.209000000000003</v>
      </c>
      <c r="AD277" s="681">
        <v>0.1536679887371703</v>
      </c>
      <c r="AE277" s="594">
        <v>78.016000000000005</v>
      </c>
      <c r="AF277" s="595">
        <v>2.3711110236323822E-2</v>
      </c>
      <c r="AG277" s="594">
        <v>98.063999999999993</v>
      </c>
      <c r="AH277" s="595">
        <v>0.25697292863002441</v>
      </c>
      <c r="AI277" s="594">
        <v>124.71899999999999</v>
      </c>
      <c r="AJ277" s="595">
        <v>0.27181228585413608</v>
      </c>
      <c r="AK277" s="594">
        <v>125.926</v>
      </c>
      <c r="AL277" s="595">
        <v>9.6777555945766723E-3</v>
      </c>
      <c r="AM277" s="596">
        <v>105.43165407079496</v>
      </c>
      <c r="AN277" s="596">
        <v>74.570365757182998</v>
      </c>
      <c r="AO277" s="596">
        <v>105.89621450573127</v>
      </c>
      <c r="AP277" s="596">
        <v>111.18816380804903</v>
      </c>
      <c r="AQ277" s="596">
        <v>128.27422531181094</v>
      </c>
      <c r="AR277" s="594">
        <v>131.083</v>
      </c>
      <c r="AS277" s="595">
        <v>4.0952622969045283E-2</v>
      </c>
      <c r="AT277" s="594">
        <v>127.961</v>
      </c>
      <c r="AU277" s="595">
        <v>-2.3816970926817359E-2</v>
      </c>
      <c r="AV277" s="596">
        <v>131.31574960865834</v>
      </c>
      <c r="AW277" s="596">
        <v>165.06034236084224</v>
      </c>
      <c r="AX277" s="596">
        <v>209.92577132180907</v>
      </c>
      <c r="AY277" s="596">
        <v>211.95738162966452</v>
      </c>
      <c r="AZ277" s="596">
        <v>220.63759236505024</v>
      </c>
      <c r="BA277" s="596">
        <v>215.38267324232885</v>
      </c>
    </row>
    <row r="278" spans="1:53" x14ac:dyDescent="0.25">
      <c r="A278" s="592" t="s">
        <v>73</v>
      </c>
      <c r="B278" s="593"/>
      <c r="C278" s="594">
        <v>55.83</v>
      </c>
      <c r="D278" s="595"/>
      <c r="E278" s="594">
        <v>163.065</v>
      </c>
      <c r="F278" s="595">
        <v>1.9207415368081677</v>
      </c>
      <c r="G278" s="594">
        <v>121.569</v>
      </c>
      <c r="H278" s="595">
        <v>-0.25447520927237605</v>
      </c>
      <c r="I278" s="594">
        <v>126.86799999999999</v>
      </c>
      <c r="J278" s="595">
        <v>4.3588414809696489E-2</v>
      </c>
      <c r="K278" s="594">
        <v>179.142</v>
      </c>
      <c r="L278" s="595">
        <v>0.41203455560109725</v>
      </c>
      <c r="M278" s="594">
        <v>171.268</v>
      </c>
      <c r="N278" s="595">
        <v>-4.395395831240019E-2</v>
      </c>
      <c r="O278" s="594">
        <f>+[14]S2007!P31</f>
        <v>133.286</v>
      </c>
      <c r="P278" s="595">
        <f t="shared" si="16"/>
        <v>-0.22176939066258727</v>
      </c>
      <c r="Q278" s="594">
        <f>+[15]S2008!P31</f>
        <v>292.31900000000002</v>
      </c>
      <c r="R278" s="595">
        <f t="shared" si="17"/>
        <v>1.193171075731885</v>
      </c>
      <c r="S278" s="680">
        <v>55.83</v>
      </c>
      <c r="T278" s="681"/>
      <c r="U278" s="680">
        <v>163.065</v>
      </c>
      <c r="V278" s="681">
        <v>1.9207415368081677</v>
      </c>
      <c r="W278" s="680">
        <v>121.569</v>
      </c>
      <c r="X278" s="681">
        <v>-0.25447520927237605</v>
      </c>
      <c r="Y278" s="680">
        <v>126.86799999999999</v>
      </c>
      <c r="Z278" s="681">
        <v>4.3588414809696489E-2</v>
      </c>
      <c r="AA278" s="680">
        <v>179.142</v>
      </c>
      <c r="AB278" s="681">
        <v>0.41203455560109725</v>
      </c>
      <c r="AC278" s="680">
        <v>171.268</v>
      </c>
      <c r="AD278" s="681">
        <v>-4.395395831240019E-2</v>
      </c>
      <c r="AE278" s="594">
        <v>133.286</v>
      </c>
      <c r="AF278" s="595">
        <v>-0.22176939066258727</v>
      </c>
      <c r="AG278" s="594">
        <v>292.31900000000002</v>
      </c>
      <c r="AH278" s="595">
        <v>1.193171075731885</v>
      </c>
      <c r="AI278" s="594">
        <v>299.25400000000002</v>
      </c>
      <c r="AJ278" s="595">
        <v>2.3724082252607602E-2</v>
      </c>
      <c r="AK278" s="594">
        <v>337.17700000000002</v>
      </c>
      <c r="AL278" s="595">
        <v>0.12672512313954032</v>
      </c>
      <c r="AM278" s="596">
        <v>292.07415368081678</v>
      </c>
      <c r="AN278" s="596">
        <v>217.74852229983881</v>
      </c>
      <c r="AO278" s="596">
        <v>227.23983521404261</v>
      </c>
      <c r="AP278" s="596">
        <v>320.87049973132724</v>
      </c>
      <c r="AQ278" s="596">
        <v>306.76697116245748</v>
      </c>
      <c r="AR278" s="594">
        <v>337.45</v>
      </c>
      <c r="AS278" s="595">
        <v>8.0966376710145621E-4</v>
      </c>
      <c r="AT278" s="594">
        <v>366.19600000000003</v>
      </c>
      <c r="AU278" s="595">
        <v>8.5185953474588946E-2</v>
      </c>
      <c r="AV278" s="596">
        <v>238.7354468923518</v>
      </c>
      <c r="AW278" s="596">
        <v>523.5876768762314</v>
      </c>
      <c r="AX278" s="596">
        <v>536.00931398889497</v>
      </c>
      <c r="AY278" s="596">
        <v>603.93516030807814</v>
      </c>
      <c r="AZ278" s="596">
        <v>604.42414472505834</v>
      </c>
      <c r="BA278" s="596">
        <v>655.91259179652525</v>
      </c>
    </row>
    <row r="279" spans="1:53" x14ac:dyDescent="0.25">
      <c r="A279" s="592" t="s">
        <v>74</v>
      </c>
      <c r="B279" s="593"/>
      <c r="C279" s="594">
        <v>45.997999999999998</v>
      </c>
      <c r="D279" s="595"/>
      <c r="E279" s="594">
        <v>55.076000000000001</v>
      </c>
      <c r="F279" s="595">
        <v>0.19735640680029573</v>
      </c>
      <c r="G279" s="594">
        <v>35.591000000000001</v>
      </c>
      <c r="H279" s="595">
        <v>-0.35378386229936815</v>
      </c>
      <c r="I279" s="594">
        <v>29.925000000000001</v>
      </c>
      <c r="J279" s="595">
        <v>-0.15919754994240118</v>
      </c>
      <c r="K279" s="594">
        <v>34.238</v>
      </c>
      <c r="L279" s="595">
        <v>0.14412698412698408</v>
      </c>
      <c r="M279" s="594">
        <v>38.125</v>
      </c>
      <c r="N279" s="595">
        <v>0.11352882761843568</v>
      </c>
      <c r="O279" s="594">
        <f>+[14]S2007!P32</f>
        <v>49.271999999999998</v>
      </c>
      <c r="P279" s="595">
        <f t="shared" si="16"/>
        <v>0.29238032786885243</v>
      </c>
      <c r="Q279" s="594">
        <f>+[15]S2008!P32</f>
        <v>73.605999999999995</v>
      </c>
      <c r="R279" s="595">
        <f t="shared" si="17"/>
        <v>0.49387075823997395</v>
      </c>
      <c r="S279" s="680">
        <v>45.997999999999998</v>
      </c>
      <c r="T279" s="681"/>
      <c r="U279" s="680">
        <v>55.076000000000001</v>
      </c>
      <c r="V279" s="681">
        <v>0.19735640680029573</v>
      </c>
      <c r="W279" s="680">
        <v>35.591000000000001</v>
      </c>
      <c r="X279" s="681">
        <v>-0.35378386229936815</v>
      </c>
      <c r="Y279" s="680">
        <v>29.925000000000001</v>
      </c>
      <c r="Z279" s="681">
        <v>-0.15919754994240118</v>
      </c>
      <c r="AA279" s="680">
        <v>34.238</v>
      </c>
      <c r="AB279" s="681">
        <v>0.14412698412698408</v>
      </c>
      <c r="AC279" s="680">
        <v>38.125</v>
      </c>
      <c r="AD279" s="681">
        <v>0.11352882761843568</v>
      </c>
      <c r="AE279" s="594">
        <v>49.271999999999998</v>
      </c>
      <c r="AF279" s="595">
        <v>0.29238032786885243</v>
      </c>
      <c r="AG279" s="594">
        <v>73.605999999999995</v>
      </c>
      <c r="AH279" s="595">
        <v>0.49387075823997395</v>
      </c>
      <c r="AI279" s="594">
        <v>86.858000000000004</v>
      </c>
      <c r="AJ279" s="595">
        <v>0.18003967067902088</v>
      </c>
      <c r="AK279" s="594">
        <v>92.453999999999994</v>
      </c>
      <c r="AL279" s="595">
        <v>6.4426995786225669E-2</v>
      </c>
      <c r="AM279" s="596">
        <v>119.73564068002958</v>
      </c>
      <c r="AN279" s="596">
        <v>77.375103265359371</v>
      </c>
      <c r="AO279" s="596">
        <v>65.057176398973866</v>
      </c>
      <c r="AP279" s="596">
        <v>74.433671029175187</v>
      </c>
      <c r="AQ279" s="596">
        <v>82.884038436453764</v>
      </c>
      <c r="AR279" s="594">
        <v>103.086</v>
      </c>
      <c r="AS279" s="595">
        <v>0.1149977286001688</v>
      </c>
      <c r="AT279" s="594">
        <v>105.315</v>
      </c>
      <c r="AU279" s="595">
        <v>2.1622722775158598E-2</v>
      </c>
      <c r="AV279" s="596">
        <v>107.11770076959868</v>
      </c>
      <c r="AW279" s="596">
        <v>160.02000086960302</v>
      </c>
      <c r="AX279" s="596">
        <v>188.82994912822298</v>
      </c>
      <c r="AY279" s="596">
        <v>200.99569546502022</v>
      </c>
      <c r="AZ279" s="596">
        <v>224.10974390190879</v>
      </c>
      <c r="BA279" s="596">
        <v>228.95560676551153</v>
      </c>
    </row>
    <row r="280" spans="1:53" x14ac:dyDescent="0.25">
      <c r="A280" s="598"/>
      <c r="B280" s="598"/>
      <c r="C280" s="599"/>
      <c r="D280" s="600"/>
      <c r="E280" s="599"/>
      <c r="F280" s="600"/>
      <c r="G280" s="599"/>
      <c r="H280" s="600"/>
      <c r="I280" s="599"/>
      <c r="J280" s="600"/>
      <c r="K280" s="599"/>
      <c r="L280" s="600"/>
      <c r="M280" s="599"/>
      <c r="N280" s="600"/>
      <c r="O280" s="599"/>
      <c r="P280" s="600"/>
      <c r="Q280" s="599"/>
      <c r="R280" s="600"/>
      <c r="S280" s="682"/>
      <c r="T280" s="683"/>
      <c r="U280" s="682"/>
      <c r="V280" s="683"/>
      <c r="W280" s="682"/>
      <c r="X280" s="683"/>
      <c r="Y280" s="682"/>
      <c r="Z280" s="683"/>
      <c r="AA280" s="682"/>
      <c r="AB280" s="683"/>
      <c r="AC280" s="682"/>
      <c r="AD280" s="683"/>
      <c r="AE280" s="599"/>
      <c r="AF280" s="600"/>
      <c r="AG280" s="599"/>
      <c r="AH280" s="600"/>
      <c r="AI280" s="599"/>
      <c r="AJ280" s="600"/>
      <c r="AK280" s="599"/>
      <c r="AL280" s="600"/>
      <c r="AM280" s="601"/>
      <c r="AN280" s="601"/>
      <c r="AO280" s="601"/>
      <c r="AP280" s="601"/>
      <c r="AQ280" s="601"/>
      <c r="AR280" s="599"/>
      <c r="AS280" s="600"/>
      <c r="AT280" s="594">
        <v>0</v>
      </c>
      <c r="AU280" s="600"/>
      <c r="AV280" s="601"/>
      <c r="AW280" s="601"/>
      <c r="AX280" s="601"/>
      <c r="AY280" s="601"/>
      <c r="AZ280" s="596"/>
      <c r="BA280" s="596"/>
    </row>
    <row r="281" spans="1:53" x14ac:dyDescent="0.25">
      <c r="A281" s="602" t="s">
        <v>286</v>
      </c>
      <c r="B281" s="603"/>
      <c r="C281" s="604">
        <f>SUM(C259:C279)</f>
        <v>2906.2170000000006</v>
      </c>
      <c r="D281" s="605"/>
      <c r="E281" s="604">
        <f>SUM(E259:E279)</f>
        <v>3551.366</v>
      </c>
      <c r="F281" s="605">
        <f>(+E281-C281)/C281</f>
        <v>0.22198927334056587</v>
      </c>
      <c r="G281" s="604">
        <f>SUM(G259:G279)</f>
        <v>3723.0659999999993</v>
      </c>
      <c r="H281" s="605">
        <f>(+G281-E281)/E281</f>
        <v>4.8347593573852814E-2</v>
      </c>
      <c r="I281" s="604">
        <f>SUM(I259:I279)</f>
        <v>3985.6380000000008</v>
      </c>
      <c r="J281" s="605">
        <f>(+I281-G281)/G281</f>
        <v>7.0525744104456251E-2</v>
      </c>
      <c r="K281" s="604">
        <f>SUM(K259:K279)</f>
        <v>4293.09</v>
      </c>
      <c r="L281" s="605">
        <f>(+K281-I281)/I281</f>
        <v>7.7139971066112686E-2</v>
      </c>
      <c r="M281" s="604">
        <f>SUM(M259:M279)</f>
        <v>4614.8039999999992</v>
      </c>
      <c r="N281" s="605">
        <f>(+M281-K281)/K281</f>
        <v>7.4937632334751661E-2</v>
      </c>
      <c r="O281" s="604">
        <f>SUM(O259:O279)</f>
        <v>4785.2469999999994</v>
      </c>
      <c r="P281" s="605">
        <f>(+O281-M281)/M281</f>
        <v>3.6933962959206985E-2</v>
      </c>
      <c r="Q281" s="604">
        <f>SUM(Q259:Q279)</f>
        <v>5649.9940000000024</v>
      </c>
      <c r="R281" s="605">
        <f>(+Q281-O281)/O281</f>
        <v>0.18071104793545728</v>
      </c>
      <c r="S281" s="666">
        <v>2906.2170000000006</v>
      </c>
      <c r="T281" s="666"/>
      <c r="U281" s="666">
        <v>3551.366</v>
      </c>
      <c r="V281" s="666">
        <v>0.22198927334056587</v>
      </c>
      <c r="W281" s="666">
        <v>3723.0659999999993</v>
      </c>
      <c r="X281" s="666">
        <v>4.8347593573852814E-2</v>
      </c>
      <c r="Y281" s="666">
        <v>3985.6380000000008</v>
      </c>
      <c r="Z281" s="666">
        <v>7.0525744104456251E-2</v>
      </c>
      <c r="AA281" s="666">
        <v>4293.09</v>
      </c>
      <c r="AB281" s="666">
        <v>7.7139971066112686E-2</v>
      </c>
      <c r="AC281" s="684">
        <v>4614.8039999999992</v>
      </c>
      <c r="AD281" s="685">
        <v>7.4937632334751661E-2</v>
      </c>
      <c r="AE281" s="604">
        <v>4785.2469999999994</v>
      </c>
      <c r="AF281" s="605">
        <v>3.6933962959206985E-2</v>
      </c>
      <c r="AG281" s="604">
        <v>5649.9940000000024</v>
      </c>
      <c r="AH281" s="605">
        <v>0.18071104793545728</v>
      </c>
      <c r="AI281" s="604">
        <v>5983.5599999999995</v>
      </c>
      <c r="AJ281" s="605">
        <v>5.903829278402719E-2</v>
      </c>
      <c r="AK281" s="604">
        <v>6291.6859999999997</v>
      </c>
      <c r="AL281" s="605">
        <v>5.149543081376308E-2</v>
      </c>
      <c r="AM281" s="606">
        <v>122.19892733405659</v>
      </c>
      <c r="AN281" s="606">
        <v>128.10695140796432</v>
      </c>
      <c r="AO281" s="606">
        <v>137.14178948096443</v>
      </c>
      <c r="AP281" s="606">
        <v>147.72090315348095</v>
      </c>
      <c r="AQ281" s="606">
        <v>158.79075788215397</v>
      </c>
      <c r="AR281" s="604">
        <v>6372.3059999999996</v>
      </c>
      <c r="AS281" s="605">
        <v>1.2813735459779763E-2</v>
      </c>
      <c r="AT281" s="604">
        <v>6627.4669999999996</v>
      </c>
      <c r="AU281" s="605">
        <v>4.0042176254561544E-2</v>
      </c>
      <c r="AV281" s="606">
        <v>164.65552985203783</v>
      </c>
      <c r="AW281" s="606">
        <v>194.41060319996757</v>
      </c>
      <c r="AX281" s="606">
        <v>205.88827331200659</v>
      </c>
      <c r="AY281" s="606">
        <v>216.49057864571017</v>
      </c>
      <c r="AZ281" s="606">
        <v>219.26463165001093</v>
      </c>
      <c r="BA281" s="606">
        <v>228.04446467693219</v>
      </c>
    </row>
    <row r="282" spans="1:53" x14ac:dyDescent="0.25">
      <c r="A282" s="429"/>
      <c r="B282" s="429"/>
      <c r="C282" s="429"/>
      <c r="D282" s="429"/>
      <c r="E282" s="429"/>
      <c r="F282" s="429"/>
      <c r="G282" s="429"/>
      <c r="H282" s="575"/>
      <c r="I282" s="429"/>
      <c r="J282" s="429"/>
      <c r="K282" s="429"/>
      <c r="L282" s="429"/>
      <c r="M282" s="429"/>
      <c r="N282" s="429"/>
      <c r="O282" s="429"/>
      <c r="P282" s="429"/>
      <c r="Q282" s="429"/>
      <c r="R282" s="429"/>
      <c r="S282" s="429"/>
      <c r="T282" s="429"/>
      <c r="U282" s="429"/>
      <c r="V282" s="429"/>
      <c r="W282" s="429"/>
      <c r="X282" s="429"/>
      <c r="Y282" s="429"/>
      <c r="Z282" s="429"/>
      <c r="AA282" s="429"/>
      <c r="AB282" s="429"/>
      <c r="AC282" s="429"/>
      <c r="AD282" s="429"/>
      <c r="AI282" s="429"/>
      <c r="AJ282" s="429"/>
      <c r="AK282" s="429"/>
      <c r="AL282" s="429"/>
      <c r="AM282" s="429"/>
      <c r="AN282" s="429"/>
      <c r="AO282" s="429"/>
      <c r="AP282" s="429"/>
      <c r="AQ282" s="429"/>
      <c r="AR282" s="429"/>
      <c r="AS282" s="429"/>
      <c r="AT282" s="429"/>
      <c r="AU282" s="429"/>
      <c r="AV282" s="429"/>
      <c r="AW282" s="429"/>
      <c r="AX282" s="429"/>
      <c r="AY282" s="429"/>
      <c r="AZ282" s="429"/>
    </row>
    <row r="283" spans="1:53" ht="30.75" x14ac:dyDescent="0.45">
      <c r="A283" s="429"/>
      <c r="B283" s="429"/>
      <c r="C283" s="429"/>
      <c r="D283" s="429"/>
      <c r="E283" s="429"/>
      <c r="F283" s="429"/>
      <c r="G283" s="429"/>
      <c r="H283" s="574"/>
      <c r="I283" s="429"/>
      <c r="J283" s="429"/>
      <c r="K283" s="429"/>
      <c r="L283" s="429"/>
      <c r="M283" s="429"/>
      <c r="N283" s="429"/>
      <c r="O283" s="429"/>
      <c r="P283" s="429"/>
      <c r="Q283" s="429"/>
      <c r="R283" s="429"/>
      <c r="S283" s="429"/>
      <c r="T283" s="429"/>
      <c r="U283" s="429"/>
      <c r="V283" s="429"/>
      <c r="W283" s="429"/>
      <c r="X283" s="429"/>
      <c r="Y283" s="429"/>
      <c r="Z283" s="429"/>
      <c r="AA283" s="429"/>
      <c r="AB283" s="429"/>
      <c r="AC283" s="429"/>
      <c r="AD283" s="429"/>
      <c r="AI283" s="574"/>
      <c r="AJ283" s="429"/>
      <c r="AK283" s="574" t="s">
        <v>295</v>
      </c>
      <c r="AL283" s="429"/>
      <c r="AM283" s="429"/>
      <c r="AN283" s="429"/>
      <c r="AO283" s="429"/>
      <c r="AP283" s="429"/>
      <c r="AQ283" s="429"/>
      <c r="AR283" s="429"/>
      <c r="AS283" s="429"/>
      <c r="AT283" s="429"/>
      <c r="AU283" s="429"/>
      <c r="AV283" s="429"/>
      <c r="AW283" s="429"/>
      <c r="AX283" s="429"/>
      <c r="AY283" s="429"/>
      <c r="AZ283" s="429"/>
    </row>
    <row r="284" spans="1:53" x14ac:dyDescent="0.25">
      <c r="A284" s="429"/>
      <c r="B284" s="429"/>
      <c r="C284" s="429"/>
      <c r="D284" s="429"/>
      <c r="E284" s="429"/>
      <c r="F284" s="429"/>
      <c r="G284" s="429"/>
      <c r="H284" s="576"/>
      <c r="I284" s="429"/>
      <c r="J284" s="429"/>
      <c r="K284" s="429"/>
      <c r="L284" s="429"/>
      <c r="M284" s="429"/>
      <c r="N284" s="429"/>
      <c r="O284" s="429"/>
      <c r="P284" s="429"/>
      <c r="Q284" s="429"/>
      <c r="R284" s="429"/>
      <c r="S284" s="429"/>
      <c r="T284" s="429"/>
      <c r="U284" s="429"/>
      <c r="V284" s="429"/>
      <c r="W284" s="429"/>
      <c r="X284" s="429"/>
      <c r="Y284" s="429"/>
      <c r="Z284" s="429"/>
      <c r="AA284" s="429"/>
      <c r="AB284" s="429"/>
      <c r="AC284" s="429"/>
      <c r="AD284" s="429"/>
      <c r="AI284" s="429"/>
      <c r="AJ284" s="429"/>
      <c r="AK284" s="429"/>
      <c r="AL284" s="429"/>
      <c r="AM284" s="577"/>
      <c r="AN284" s="577"/>
      <c r="AO284" s="577"/>
      <c r="AP284" s="429"/>
      <c r="AQ284" s="429"/>
      <c r="AR284" s="429"/>
      <c r="AS284" s="429"/>
      <c r="AT284" s="429"/>
      <c r="AU284" s="429"/>
      <c r="AV284" s="429"/>
      <c r="AW284" s="429"/>
      <c r="AX284" s="429"/>
      <c r="AY284" s="429"/>
      <c r="AZ284" s="429"/>
    </row>
    <row r="285" spans="1:53" x14ac:dyDescent="0.25">
      <c r="A285" s="429"/>
      <c r="B285" s="429"/>
      <c r="C285" s="429"/>
      <c r="D285" s="429"/>
      <c r="E285" s="576"/>
      <c r="F285" s="576"/>
      <c r="G285" s="429"/>
      <c r="H285" s="429"/>
      <c r="I285" s="429"/>
      <c r="J285" s="429"/>
      <c r="K285" s="429"/>
      <c r="L285" s="429"/>
      <c r="M285" s="429"/>
      <c r="N285" s="429"/>
      <c r="O285" s="429"/>
      <c r="P285" s="429"/>
      <c r="Q285" s="429"/>
      <c r="R285" s="429"/>
      <c r="S285" s="429"/>
      <c r="T285" s="429"/>
      <c r="U285" s="429"/>
      <c r="V285" s="429"/>
      <c r="W285" s="429"/>
      <c r="X285" s="429"/>
      <c r="Y285" s="429"/>
      <c r="Z285" s="429"/>
      <c r="AA285" s="429"/>
      <c r="AB285" s="429"/>
      <c r="AC285" s="429"/>
      <c r="AD285" s="429"/>
      <c r="AI285" s="429"/>
      <c r="AJ285" s="429"/>
      <c r="AK285" s="429"/>
      <c r="AL285" s="429"/>
      <c r="AM285" s="578" t="s">
        <v>283</v>
      </c>
      <c r="AN285" s="579"/>
      <c r="AO285" s="579"/>
      <c r="AP285" s="579"/>
      <c r="AQ285" s="579"/>
      <c r="AR285" s="580"/>
      <c r="AS285" s="580"/>
      <c r="AT285" s="580"/>
      <c r="AU285" s="580"/>
      <c r="AV285" s="581"/>
      <c r="AW285" s="581"/>
      <c r="AX285" s="813" t="s">
        <v>283</v>
      </c>
      <c r="AY285" s="813"/>
      <c r="AZ285" s="813"/>
      <c r="BA285" s="813"/>
    </row>
    <row r="286" spans="1:53" x14ac:dyDescent="0.25">
      <c r="A286" s="582"/>
      <c r="B286" s="583">
        <v>2000</v>
      </c>
      <c r="C286" s="808">
        <v>2001</v>
      </c>
      <c r="D286" s="809"/>
      <c r="E286" s="808">
        <v>2002</v>
      </c>
      <c r="F286" s="809"/>
      <c r="G286" s="808">
        <v>2003</v>
      </c>
      <c r="H286" s="809"/>
      <c r="I286" s="808">
        <v>2004</v>
      </c>
      <c r="J286" s="809"/>
      <c r="K286" s="808">
        <v>2005</v>
      </c>
      <c r="L286" s="809"/>
      <c r="M286" s="808">
        <v>2006</v>
      </c>
      <c r="N286" s="809"/>
      <c r="O286" s="808">
        <v>2007</v>
      </c>
      <c r="P286" s="809"/>
      <c r="Q286" s="808">
        <v>2008</v>
      </c>
      <c r="R286" s="809"/>
      <c r="S286" s="817">
        <v>2001</v>
      </c>
      <c r="T286" s="818"/>
      <c r="U286" s="817">
        <v>2002</v>
      </c>
      <c r="V286" s="818"/>
      <c r="W286" s="817">
        <v>2003</v>
      </c>
      <c r="X286" s="818"/>
      <c r="Y286" s="817">
        <v>2004</v>
      </c>
      <c r="Z286" s="818"/>
      <c r="AA286" s="817">
        <v>2005</v>
      </c>
      <c r="AB286" s="818"/>
      <c r="AC286" s="817">
        <v>2006</v>
      </c>
      <c r="AD286" s="818"/>
      <c r="AE286" s="808">
        <v>2007</v>
      </c>
      <c r="AF286" s="809"/>
      <c r="AG286" s="808">
        <v>2008</v>
      </c>
      <c r="AH286" s="809"/>
      <c r="AI286" s="808">
        <f>+AI255</f>
        <v>2009</v>
      </c>
      <c r="AJ286" s="809"/>
      <c r="AK286" s="808">
        <f>+AK255</f>
        <v>2010</v>
      </c>
      <c r="AL286" s="809"/>
      <c r="AM286" s="584" t="s">
        <v>4</v>
      </c>
      <c r="AN286" s="584" t="s">
        <v>5</v>
      </c>
      <c r="AO286" s="584" t="s">
        <v>6</v>
      </c>
      <c r="AP286" s="584" t="s">
        <v>7</v>
      </c>
      <c r="AQ286" s="584" t="s">
        <v>8</v>
      </c>
      <c r="AR286" s="808">
        <f>+AR255</f>
        <v>2011</v>
      </c>
      <c r="AS286" s="809"/>
      <c r="AT286" s="808">
        <v>2012</v>
      </c>
      <c r="AU286" s="809"/>
      <c r="AV286" s="584" t="s">
        <v>9</v>
      </c>
      <c r="AW286" s="584" t="s">
        <v>10</v>
      </c>
      <c r="AX286" s="584" t="s">
        <v>11</v>
      </c>
      <c r="AY286" s="584" t="s">
        <v>12</v>
      </c>
      <c r="AZ286" s="584" t="s">
        <v>13</v>
      </c>
      <c r="BA286" s="584" t="s">
        <v>14</v>
      </c>
    </row>
    <row r="287" spans="1:53" x14ac:dyDescent="0.25">
      <c r="A287" s="585"/>
      <c r="B287" s="582"/>
      <c r="C287" s="586"/>
      <c r="D287" s="587" t="s">
        <v>284</v>
      </c>
      <c r="E287" s="586"/>
      <c r="F287" s="587" t="s">
        <v>284</v>
      </c>
      <c r="G287" s="586"/>
      <c r="H287" s="587" t="s">
        <v>284</v>
      </c>
      <c r="I287" s="586"/>
      <c r="J287" s="587" t="s">
        <v>284</v>
      </c>
      <c r="K287" s="586"/>
      <c r="L287" s="587" t="s">
        <v>284</v>
      </c>
      <c r="M287" s="586"/>
      <c r="N287" s="587" t="s">
        <v>284</v>
      </c>
      <c r="O287" s="586"/>
      <c r="P287" s="587" t="s">
        <v>284</v>
      </c>
      <c r="Q287" s="586"/>
      <c r="R287" s="587" t="s">
        <v>284</v>
      </c>
      <c r="S287" s="689"/>
      <c r="T287" s="690" t="s">
        <v>284</v>
      </c>
      <c r="U287" s="689"/>
      <c r="V287" s="690" t="s">
        <v>284</v>
      </c>
      <c r="W287" s="689"/>
      <c r="X287" s="690" t="s">
        <v>284</v>
      </c>
      <c r="Y287" s="689"/>
      <c r="Z287" s="690" t="s">
        <v>284</v>
      </c>
      <c r="AA287" s="689"/>
      <c r="AB287" s="690" t="s">
        <v>284</v>
      </c>
      <c r="AC287" s="689"/>
      <c r="AD287" s="690" t="s">
        <v>284</v>
      </c>
      <c r="AE287" s="586"/>
      <c r="AF287" s="587" t="s">
        <v>284</v>
      </c>
      <c r="AG287" s="586"/>
      <c r="AH287" s="587" t="s">
        <v>284</v>
      </c>
      <c r="AI287" s="586"/>
      <c r="AJ287" s="587" t="s">
        <v>284</v>
      </c>
      <c r="AK287" s="586"/>
      <c r="AL287" s="587" t="s">
        <v>284</v>
      </c>
      <c r="AM287" s="588"/>
      <c r="AN287" s="588"/>
      <c r="AO287" s="588"/>
      <c r="AP287" s="588"/>
      <c r="AQ287" s="588"/>
      <c r="AR287" s="586"/>
      <c r="AS287" s="587" t="s">
        <v>284</v>
      </c>
      <c r="AT287" s="586"/>
      <c r="AU287" s="587" t="s">
        <v>284</v>
      </c>
      <c r="AV287" s="588"/>
      <c r="AW287" s="588"/>
      <c r="AX287" s="588"/>
      <c r="AY287" s="588"/>
      <c r="AZ287" s="588"/>
      <c r="BA287" s="588"/>
    </row>
    <row r="288" spans="1:53" x14ac:dyDescent="0.25">
      <c r="A288" s="585"/>
      <c r="B288" s="589"/>
      <c r="C288" s="590"/>
      <c r="D288" s="591" t="s">
        <v>17</v>
      </c>
      <c r="E288" s="590"/>
      <c r="F288" s="591" t="s">
        <v>17</v>
      </c>
      <c r="G288" s="590"/>
      <c r="H288" s="591" t="s">
        <v>17</v>
      </c>
      <c r="I288" s="590"/>
      <c r="J288" s="591" t="s">
        <v>17</v>
      </c>
      <c r="K288" s="590"/>
      <c r="L288" s="591" t="s">
        <v>17</v>
      </c>
      <c r="M288" s="590"/>
      <c r="N288" s="591" t="s">
        <v>17</v>
      </c>
      <c r="O288" s="590"/>
      <c r="P288" s="591" t="s">
        <v>17</v>
      </c>
      <c r="Q288" s="590"/>
      <c r="R288" s="591" t="s">
        <v>17</v>
      </c>
      <c r="S288" s="691"/>
      <c r="T288" s="692" t="s">
        <v>17</v>
      </c>
      <c r="U288" s="691"/>
      <c r="V288" s="692" t="s">
        <v>17</v>
      </c>
      <c r="W288" s="691"/>
      <c r="X288" s="692" t="s">
        <v>17</v>
      </c>
      <c r="Y288" s="691"/>
      <c r="Z288" s="692" t="s">
        <v>17</v>
      </c>
      <c r="AA288" s="691"/>
      <c r="AB288" s="692" t="s">
        <v>17</v>
      </c>
      <c r="AC288" s="691"/>
      <c r="AD288" s="692" t="s">
        <v>17</v>
      </c>
      <c r="AE288" s="590"/>
      <c r="AF288" s="591" t="s">
        <v>17</v>
      </c>
      <c r="AG288" s="590"/>
      <c r="AH288" s="591" t="s">
        <v>17</v>
      </c>
      <c r="AI288" s="590"/>
      <c r="AJ288" s="591" t="s">
        <v>17</v>
      </c>
      <c r="AK288" s="590"/>
      <c r="AL288" s="591" t="s">
        <v>17</v>
      </c>
      <c r="AM288" s="588"/>
      <c r="AN288" s="588"/>
      <c r="AO288" s="588"/>
      <c r="AP288" s="588"/>
      <c r="AQ288" s="588"/>
      <c r="AR288" s="590"/>
      <c r="AS288" s="591" t="s">
        <v>17</v>
      </c>
      <c r="AT288" s="590"/>
      <c r="AU288" s="591" t="s">
        <v>17</v>
      </c>
      <c r="AV288" s="588"/>
      <c r="AW288" s="588"/>
      <c r="AX288" s="588"/>
      <c r="AY288" s="588"/>
      <c r="AZ288" s="588"/>
      <c r="BA288" s="588"/>
    </row>
    <row r="289" spans="1:53" x14ac:dyDescent="0.25">
      <c r="A289" s="585"/>
      <c r="B289" s="589"/>
      <c r="C289" s="590"/>
      <c r="D289" s="591" t="s">
        <v>285</v>
      </c>
      <c r="E289" s="590"/>
      <c r="F289" s="591" t="s">
        <v>285</v>
      </c>
      <c r="G289" s="590"/>
      <c r="H289" s="591" t="s">
        <v>285</v>
      </c>
      <c r="I289" s="590"/>
      <c r="J289" s="591" t="s">
        <v>285</v>
      </c>
      <c r="K289" s="590"/>
      <c r="L289" s="591" t="s">
        <v>285</v>
      </c>
      <c r="M289" s="590"/>
      <c r="N289" s="591" t="s">
        <v>285</v>
      </c>
      <c r="O289" s="590"/>
      <c r="P289" s="591" t="s">
        <v>285</v>
      </c>
      <c r="Q289" s="590"/>
      <c r="R289" s="591" t="s">
        <v>285</v>
      </c>
      <c r="S289" s="691"/>
      <c r="T289" s="692" t="s">
        <v>285</v>
      </c>
      <c r="U289" s="691"/>
      <c r="V289" s="692" t="s">
        <v>285</v>
      </c>
      <c r="W289" s="691"/>
      <c r="X289" s="692" t="s">
        <v>285</v>
      </c>
      <c r="Y289" s="691"/>
      <c r="Z289" s="692" t="s">
        <v>285</v>
      </c>
      <c r="AA289" s="691"/>
      <c r="AB289" s="692" t="s">
        <v>285</v>
      </c>
      <c r="AC289" s="691"/>
      <c r="AD289" s="692" t="s">
        <v>285</v>
      </c>
      <c r="AE289" s="590"/>
      <c r="AF289" s="591" t="s">
        <v>285</v>
      </c>
      <c r="AG289" s="590"/>
      <c r="AH289" s="591" t="s">
        <v>285</v>
      </c>
      <c r="AI289" s="590"/>
      <c r="AJ289" s="591" t="s">
        <v>285</v>
      </c>
      <c r="AK289" s="590"/>
      <c r="AL289" s="591" t="s">
        <v>285</v>
      </c>
      <c r="AM289" s="588"/>
      <c r="AN289" s="588"/>
      <c r="AO289" s="588"/>
      <c r="AP289" s="588"/>
      <c r="AQ289" s="588"/>
      <c r="AR289" s="590"/>
      <c r="AS289" s="591" t="s">
        <v>285</v>
      </c>
      <c r="AT289" s="590"/>
      <c r="AU289" s="591" t="s">
        <v>285</v>
      </c>
      <c r="AV289" s="588"/>
      <c r="AW289" s="588"/>
      <c r="AX289" s="588"/>
      <c r="AY289" s="588"/>
      <c r="AZ289" s="588"/>
      <c r="BA289" s="588"/>
    </row>
    <row r="290" spans="1:53" x14ac:dyDescent="0.25">
      <c r="A290" s="592" t="s">
        <v>54</v>
      </c>
      <c r="B290" s="593">
        <v>446.9578106359134</v>
      </c>
      <c r="C290" s="594">
        <v>496.32900000000001</v>
      </c>
      <c r="D290" s="595">
        <v>0.11046051369779909</v>
      </c>
      <c r="E290" s="594">
        <v>507.92200000000003</v>
      </c>
      <c r="F290" s="595">
        <v>2.3357490696695172E-2</v>
      </c>
      <c r="G290" s="594">
        <v>550.69899999999996</v>
      </c>
      <c r="H290" s="595">
        <v>8.4219624273018157E-2</v>
      </c>
      <c r="I290" s="594">
        <v>599.87</v>
      </c>
      <c r="J290" s="595">
        <v>8.9288340817760797E-2</v>
      </c>
      <c r="K290" s="594">
        <v>493.76900000000001</v>
      </c>
      <c r="L290" s="595">
        <v>-0.17687332255321986</v>
      </c>
      <c r="M290" s="594">
        <v>495.762</v>
      </c>
      <c r="N290" s="595">
        <v>4.0363003752766878E-3</v>
      </c>
      <c r="O290" s="594">
        <f>+[14]S2007!Q12</f>
        <v>514.70699999999999</v>
      </c>
      <c r="P290" s="595">
        <f t="shared" ref="P290:P310" si="18">(+O290-M290)/M290</f>
        <v>3.8213901025088641E-2</v>
      </c>
      <c r="Q290" s="594">
        <f>+[15]S2008!Q12</f>
        <v>536.65200000000004</v>
      </c>
      <c r="R290" s="595">
        <f t="shared" ref="R290:R310" si="19">(+Q290-O290)/O290</f>
        <v>4.2635907419172558E-2</v>
      </c>
      <c r="S290" s="680">
        <v>496.32900000000001</v>
      </c>
      <c r="T290" s="681">
        <v>0.11046051369779909</v>
      </c>
      <c r="U290" s="680">
        <v>507.92200000000003</v>
      </c>
      <c r="V290" s="681">
        <v>2.3357490696695172E-2</v>
      </c>
      <c r="W290" s="680">
        <v>550.69899999999996</v>
      </c>
      <c r="X290" s="681">
        <v>8.4219624273018157E-2</v>
      </c>
      <c r="Y290" s="680">
        <v>599.87</v>
      </c>
      <c r="Z290" s="681">
        <v>8.9288340817760797E-2</v>
      </c>
      <c r="AA290" s="680">
        <v>493.76900000000001</v>
      </c>
      <c r="AB290" s="681">
        <v>-0.17687332255321986</v>
      </c>
      <c r="AC290" s="680">
        <v>495.762</v>
      </c>
      <c r="AD290" s="681">
        <v>4.0363003752766878E-3</v>
      </c>
      <c r="AE290" s="594">
        <v>514.70699999999999</v>
      </c>
      <c r="AF290" s="595">
        <v>3.8213901025088641E-2</v>
      </c>
      <c r="AG290" s="594">
        <v>536.65200000000004</v>
      </c>
      <c r="AH290" s="595">
        <v>4.2635907419172558E-2</v>
      </c>
      <c r="AI290" s="594">
        <v>529.76</v>
      </c>
      <c r="AJ290" s="595">
        <v>-1.2842587002377802E-2</v>
      </c>
      <c r="AK290" s="594">
        <v>549.07100000000003</v>
      </c>
      <c r="AL290" s="595">
        <v>3.6452355783751202E-2</v>
      </c>
      <c r="AM290" s="596">
        <v>102.33574906966952</v>
      </c>
      <c r="AN290" s="596">
        <v>110.95442740601496</v>
      </c>
      <c r="AO290" s="596">
        <v>120.86136413548272</v>
      </c>
      <c r="AP290" s="596">
        <v>99.484213092525323</v>
      </c>
      <c r="AQ290" s="596">
        <v>99.885761259164781</v>
      </c>
      <c r="AR290" s="594">
        <v>525.25199999999995</v>
      </c>
      <c r="AS290" s="595">
        <v>-4.3380546413851889E-2</v>
      </c>
      <c r="AT290" s="594">
        <v>539.66300000000001</v>
      </c>
      <c r="AU290" s="595">
        <v>2.7436354359431397E-2</v>
      </c>
      <c r="AV290" s="596">
        <v>103.70278585373815</v>
      </c>
      <c r="AW290" s="596">
        <v>108.1242482305084</v>
      </c>
      <c r="AX290" s="596">
        <v>106.73565316554141</v>
      </c>
      <c r="AY290" s="596">
        <v>110.62641916954279</v>
      </c>
      <c r="AZ290" s="596">
        <v>105.8273846581602</v>
      </c>
      <c r="BA290" s="596">
        <v>108.73090228457335</v>
      </c>
    </row>
    <row r="291" spans="1:53" x14ac:dyDescent="0.25">
      <c r="A291" s="592" t="s">
        <v>55</v>
      </c>
      <c r="B291" s="593">
        <v>0.23468266305835428</v>
      </c>
      <c r="C291" s="594">
        <v>0</v>
      </c>
      <c r="D291" s="595">
        <v>-1</v>
      </c>
      <c r="E291" s="594">
        <v>2.907</v>
      </c>
      <c r="F291" s="595" t="e">
        <v>#DIV/0!</v>
      </c>
      <c r="G291" s="594">
        <v>4.7889999999999997</v>
      </c>
      <c r="H291" s="595">
        <v>0.64740282077743361</v>
      </c>
      <c r="I291" s="594">
        <v>6.2610000000000001</v>
      </c>
      <c r="J291" s="595">
        <v>0.3073710586761329</v>
      </c>
      <c r="K291" s="594">
        <v>7.1760000000000002</v>
      </c>
      <c r="L291" s="595">
        <v>0.14614278869190225</v>
      </c>
      <c r="M291" s="594">
        <v>7.4020000000000001</v>
      </c>
      <c r="N291" s="595">
        <v>3.1493868450390185E-2</v>
      </c>
      <c r="O291" s="594">
        <f>+[14]S2007!Q13</f>
        <v>8.2260000000000009</v>
      </c>
      <c r="P291" s="595">
        <f t="shared" si="18"/>
        <v>0.11132126452310197</v>
      </c>
      <c r="Q291" s="594">
        <f>+[15]S2008!Q13</f>
        <v>1.145</v>
      </c>
      <c r="R291" s="595">
        <f t="shared" si="19"/>
        <v>-0.86080719669341121</v>
      </c>
      <c r="S291" s="680">
        <v>0</v>
      </c>
      <c r="T291" s="681">
        <v>-1</v>
      </c>
      <c r="U291" s="680">
        <v>2.907</v>
      </c>
      <c r="V291" s="681" t="e">
        <v>#DIV/0!</v>
      </c>
      <c r="W291" s="680">
        <v>4.7889999999999997</v>
      </c>
      <c r="X291" s="681">
        <v>0.64740282077743361</v>
      </c>
      <c r="Y291" s="680">
        <v>6.2610000000000001</v>
      </c>
      <c r="Z291" s="681">
        <v>0.3073710586761329</v>
      </c>
      <c r="AA291" s="680">
        <v>7.1760000000000002</v>
      </c>
      <c r="AB291" s="681">
        <v>0.14614278869190225</v>
      </c>
      <c r="AC291" s="680">
        <v>7.4020000000000001</v>
      </c>
      <c r="AD291" s="681">
        <v>3.1493868450390185E-2</v>
      </c>
      <c r="AE291" s="594">
        <v>8.2260000000000009</v>
      </c>
      <c r="AF291" s="595">
        <v>0.11132126452310197</v>
      </c>
      <c r="AG291" s="594">
        <v>1.145</v>
      </c>
      <c r="AH291" s="595">
        <v>-0.86080719669341121</v>
      </c>
      <c r="AI291" s="594">
        <v>1.5089999999999999</v>
      </c>
      <c r="AJ291" s="595">
        <v>0.31790393013100426</v>
      </c>
      <c r="AK291" s="594">
        <v>3.3220000000000001</v>
      </c>
      <c r="AL291" s="595">
        <v>1.2014579191517563</v>
      </c>
      <c r="AM291" s="596" t="e">
        <v>#DIV/0!</v>
      </c>
      <c r="AN291" s="596" t="e">
        <v>#DIV/0!</v>
      </c>
      <c r="AO291" s="596" t="e">
        <v>#DIV/0!</v>
      </c>
      <c r="AP291" s="596" t="e">
        <v>#DIV/0!</v>
      </c>
      <c r="AQ291" s="596" t="e">
        <v>#DIV/0!</v>
      </c>
      <c r="AR291" s="594">
        <v>4.6520000000000001</v>
      </c>
      <c r="AS291" s="595">
        <v>0.40036122817579772</v>
      </c>
      <c r="AT291" s="594">
        <v>6.3319999999999999</v>
      </c>
      <c r="AU291" s="595">
        <v>0.36113499570077379</v>
      </c>
      <c r="AV291" s="596" t="e">
        <v>#DIV/0!</v>
      </c>
      <c r="AW291" s="596" t="e">
        <v>#DIV/0!</v>
      </c>
      <c r="AX291" s="596"/>
      <c r="AY291" s="596"/>
      <c r="AZ291" s="596"/>
      <c r="BA291" s="596"/>
    </row>
    <row r="292" spans="1:53" x14ac:dyDescent="0.25">
      <c r="A292" s="592" t="s">
        <v>56</v>
      </c>
      <c r="B292" s="593">
        <v>1714.3740284154585</v>
      </c>
      <c r="C292" s="594">
        <v>1856.5</v>
      </c>
      <c r="D292" s="595">
        <v>8.2902545902368827E-2</v>
      </c>
      <c r="E292" s="594">
        <v>2012.2380000000001</v>
      </c>
      <c r="F292" s="595">
        <v>8.3887961217344501E-2</v>
      </c>
      <c r="G292" s="594">
        <v>2095.1149999999998</v>
      </c>
      <c r="H292" s="595">
        <v>4.1186479929312396E-2</v>
      </c>
      <c r="I292" s="594">
        <v>2209.364</v>
      </c>
      <c r="J292" s="595">
        <v>5.4531135522393887E-2</v>
      </c>
      <c r="K292" s="594">
        <v>1959.9069999999999</v>
      </c>
      <c r="L292" s="595">
        <v>-0.1129089638466093</v>
      </c>
      <c r="M292" s="594">
        <v>2054.7139999999999</v>
      </c>
      <c r="N292" s="595">
        <v>4.8373213626973124E-2</v>
      </c>
      <c r="O292" s="594">
        <f>+[14]S2007!Q14</f>
        <v>2101.2130000000002</v>
      </c>
      <c r="P292" s="595">
        <f t="shared" si="18"/>
        <v>2.2630400143280403E-2</v>
      </c>
      <c r="Q292" s="594">
        <f>+[15]S2008!Q14</f>
        <v>2232.2910000000002</v>
      </c>
      <c r="R292" s="595">
        <f t="shared" si="19"/>
        <v>6.2382062170755634E-2</v>
      </c>
      <c r="S292" s="680">
        <v>1856.5</v>
      </c>
      <c r="T292" s="681">
        <v>8.2902545902368827E-2</v>
      </c>
      <c r="U292" s="680">
        <v>2012.2380000000001</v>
      </c>
      <c r="V292" s="681">
        <v>8.3887961217344501E-2</v>
      </c>
      <c r="W292" s="680">
        <v>2095.1149999999998</v>
      </c>
      <c r="X292" s="681">
        <v>4.1186479929312396E-2</v>
      </c>
      <c r="Y292" s="680">
        <v>2209.364</v>
      </c>
      <c r="Z292" s="681">
        <v>5.4531135522393887E-2</v>
      </c>
      <c r="AA292" s="680">
        <v>1959.9069999999999</v>
      </c>
      <c r="AB292" s="681">
        <v>-0.1129089638466093</v>
      </c>
      <c r="AC292" s="680">
        <v>2054.7139999999999</v>
      </c>
      <c r="AD292" s="681">
        <v>4.8373213626973124E-2</v>
      </c>
      <c r="AE292" s="594">
        <v>2101.2130000000002</v>
      </c>
      <c r="AF292" s="595">
        <v>2.2630400143280403E-2</v>
      </c>
      <c r="AG292" s="594">
        <v>2232.2910000000002</v>
      </c>
      <c r="AH292" s="595">
        <v>6.2382062170755634E-2</v>
      </c>
      <c r="AI292" s="594">
        <v>2314.0410000000002</v>
      </c>
      <c r="AJ292" s="595">
        <v>3.662156949967544E-2</v>
      </c>
      <c r="AK292" s="594">
        <v>2264.0540000000001</v>
      </c>
      <c r="AL292" s="595">
        <v>-2.1601605157384886E-2</v>
      </c>
      <c r="AM292" s="596">
        <v>108.38879612173444</v>
      </c>
      <c r="AN292" s="596">
        <v>112.85294909776459</v>
      </c>
      <c r="AO292" s="596">
        <v>119.00694855911662</v>
      </c>
      <c r="AP292" s="596">
        <v>105.56999730676003</v>
      </c>
      <c r="AQ292" s="596">
        <v>110.6767573390789</v>
      </c>
      <c r="AR292" s="594">
        <v>2235.56</v>
      </c>
      <c r="AS292" s="595">
        <v>-1.258538886439994E-2</v>
      </c>
      <c r="AT292" s="594">
        <v>2214.4749999999999</v>
      </c>
      <c r="AU292" s="595">
        <v>-9.4316412889835378E-3</v>
      </c>
      <c r="AV292" s="596">
        <v>113.18141664422301</v>
      </c>
      <c r="AW292" s="596">
        <v>120.24190681389712</v>
      </c>
      <c r="AX292" s="596">
        <v>124.64535416105576</v>
      </c>
      <c r="AY292" s="596">
        <v>121.95281443576623</v>
      </c>
      <c r="AZ292" s="596">
        <v>120.41799084298411</v>
      </c>
      <c r="BA292" s="596">
        <v>119.28225154861298</v>
      </c>
    </row>
    <row r="293" spans="1:53" x14ac:dyDescent="0.25">
      <c r="A293" s="592" t="s">
        <v>57</v>
      </c>
      <c r="B293" s="593">
        <v>37.281990631471849</v>
      </c>
      <c r="C293" s="594">
        <v>34.825000000000003</v>
      </c>
      <c r="D293" s="595">
        <v>-6.5902882057959675E-2</v>
      </c>
      <c r="E293" s="594">
        <v>27.658000000000001</v>
      </c>
      <c r="F293" s="595">
        <v>-0.20580043072505386</v>
      </c>
      <c r="G293" s="594">
        <v>17.509</v>
      </c>
      <c r="H293" s="595">
        <v>-0.36694627232627092</v>
      </c>
      <c r="I293" s="594">
        <v>17.204000000000001</v>
      </c>
      <c r="J293" s="595">
        <v>-1.7419612770575115E-2</v>
      </c>
      <c r="K293" s="594">
        <v>19.809000000000001</v>
      </c>
      <c r="L293" s="595">
        <v>0.15141827481980938</v>
      </c>
      <c r="M293" s="594">
        <v>20.146999999999998</v>
      </c>
      <c r="N293" s="595">
        <v>1.706295118380521E-2</v>
      </c>
      <c r="O293" s="594">
        <f>+[14]S2007!Q15</f>
        <v>21.088000000000001</v>
      </c>
      <c r="P293" s="595">
        <f t="shared" si="18"/>
        <v>4.6706705713009507E-2</v>
      </c>
      <c r="Q293" s="594">
        <f>+[15]S2008!Q15</f>
        <v>21.96</v>
      </c>
      <c r="R293" s="595">
        <f t="shared" si="19"/>
        <v>4.1350531107738994E-2</v>
      </c>
      <c r="S293" s="680">
        <v>34.825000000000003</v>
      </c>
      <c r="T293" s="681">
        <v>-6.5902882057959675E-2</v>
      </c>
      <c r="U293" s="680">
        <v>27.658000000000001</v>
      </c>
      <c r="V293" s="681">
        <v>-0.20580043072505386</v>
      </c>
      <c r="W293" s="680">
        <v>17.509</v>
      </c>
      <c r="X293" s="681">
        <v>-0.36694627232627092</v>
      </c>
      <c r="Y293" s="680">
        <v>17.204000000000001</v>
      </c>
      <c r="Z293" s="681">
        <v>-1.7419612770575115E-2</v>
      </c>
      <c r="AA293" s="680">
        <v>19.809000000000001</v>
      </c>
      <c r="AB293" s="681">
        <v>0.15141827481980938</v>
      </c>
      <c r="AC293" s="680">
        <v>20.146999999999998</v>
      </c>
      <c r="AD293" s="681">
        <v>1.706295118380521E-2</v>
      </c>
      <c r="AE293" s="594">
        <v>21.088000000000001</v>
      </c>
      <c r="AF293" s="595">
        <v>4.6706705713009507E-2</v>
      </c>
      <c r="AG293" s="594">
        <v>21.96</v>
      </c>
      <c r="AH293" s="595">
        <v>4.1350531107738994E-2</v>
      </c>
      <c r="AI293" s="594">
        <v>22.096</v>
      </c>
      <c r="AJ293" s="595">
        <v>6.1930783242258296E-3</v>
      </c>
      <c r="AK293" s="594">
        <v>23.202000000000002</v>
      </c>
      <c r="AL293" s="595">
        <v>5.0054308472121722E-2</v>
      </c>
      <c r="AM293" s="596">
        <v>79.41995692749461</v>
      </c>
      <c r="AN293" s="596">
        <v>50.277099784637471</v>
      </c>
      <c r="AO293" s="596">
        <v>49.401292175161515</v>
      </c>
      <c r="AP293" s="596">
        <v>56.881550610193827</v>
      </c>
      <c r="AQ293" s="596">
        <v>57.85211773151471</v>
      </c>
      <c r="AR293" s="594">
        <v>23.149000000000001</v>
      </c>
      <c r="AS293" s="595">
        <v>-2.2842858374278433E-3</v>
      </c>
      <c r="AT293" s="594">
        <v>23.151</v>
      </c>
      <c r="AU293" s="595">
        <v>8.6396820596954148E-5</v>
      </c>
      <c r="AV293" s="596">
        <v>60.554199569274942</v>
      </c>
      <c r="AW293" s="596">
        <v>63.058147882268486</v>
      </c>
      <c r="AX293" s="596">
        <v>63.448671931083986</v>
      </c>
      <c r="AY293" s="596">
        <v>66.624551328068918</v>
      </c>
      <c r="AZ293" s="596">
        <v>66.472361809045225</v>
      </c>
      <c r="BA293" s="596">
        <v>66.478104809763096</v>
      </c>
    </row>
    <row r="294" spans="1:53" x14ac:dyDescent="0.25">
      <c r="A294" s="592" t="s">
        <v>58</v>
      </c>
      <c r="B294" s="593">
        <v>36.884835276072039</v>
      </c>
      <c r="C294" s="594">
        <v>38.405000000000001</v>
      </c>
      <c r="D294" s="595">
        <v>4.121381355101577E-2</v>
      </c>
      <c r="E294" s="594">
        <v>40.761000000000003</v>
      </c>
      <c r="F294" s="595">
        <v>6.1346178882957993E-2</v>
      </c>
      <c r="G294" s="594">
        <v>42.521000000000001</v>
      </c>
      <c r="H294" s="595">
        <v>4.3178528495375429E-2</v>
      </c>
      <c r="I294" s="594">
        <v>45.74</v>
      </c>
      <c r="J294" s="595">
        <v>7.570376990193084E-2</v>
      </c>
      <c r="K294" s="594">
        <v>48.072000000000003</v>
      </c>
      <c r="L294" s="595">
        <v>5.0983821600349817E-2</v>
      </c>
      <c r="M294" s="594">
        <v>48.935000000000002</v>
      </c>
      <c r="N294" s="595">
        <v>1.7952238309202853E-2</v>
      </c>
      <c r="O294" s="594">
        <f>+[14]S2007!Q16</f>
        <v>51.313000000000002</v>
      </c>
      <c r="P294" s="595">
        <f t="shared" si="18"/>
        <v>4.8595075099621944E-2</v>
      </c>
      <c r="Q294" s="594">
        <f>+[15]S2008!Q16</f>
        <v>51.860999999999997</v>
      </c>
      <c r="R294" s="595">
        <f t="shared" si="19"/>
        <v>1.0679554888624612E-2</v>
      </c>
      <c r="S294" s="680">
        <v>38.405000000000001</v>
      </c>
      <c r="T294" s="681">
        <v>4.121381355101577E-2</v>
      </c>
      <c r="U294" s="680">
        <v>40.761000000000003</v>
      </c>
      <c r="V294" s="681">
        <v>6.1346178882957993E-2</v>
      </c>
      <c r="W294" s="680">
        <v>42.521000000000001</v>
      </c>
      <c r="X294" s="681">
        <v>4.3178528495375429E-2</v>
      </c>
      <c r="Y294" s="680">
        <v>45.74</v>
      </c>
      <c r="Z294" s="681">
        <v>7.570376990193084E-2</v>
      </c>
      <c r="AA294" s="680">
        <v>48.072000000000003</v>
      </c>
      <c r="AB294" s="681">
        <v>5.0983821600349817E-2</v>
      </c>
      <c r="AC294" s="680">
        <v>48.935000000000002</v>
      </c>
      <c r="AD294" s="681">
        <v>1.7952238309202853E-2</v>
      </c>
      <c r="AE294" s="594">
        <v>51.313000000000002</v>
      </c>
      <c r="AF294" s="595">
        <v>4.8595075099621944E-2</v>
      </c>
      <c r="AG294" s="594">
        <v>51.860999999999997</v>
      </c>
      <c r="AH294" s="595">
        <v>1.0679554888624612E-2</v>
      </c>
      <c r="AI294" s="594">
        <v>52.673000000000002</v>
      </c>
      <c r="AJ294" s="595">
        <v>1.5657237615934995E-2</v>
      </c>
      <c r="AK294" s="594">
        <v>54.948</v>
      </c>
      <c r="AL294" s="595">
        <v>4.3191008676171823E-2</v>
      </c>
      <c r="AM294" s="596">
        <v>106.13461788829579</v>
      </c>
      <c r="AN294" s="596">
        <v>110.71735451113136</v>
      </c>
      <c r="AO294" s="596">
        <v>119.09907564119256</v>
      </c>
      <c r="AP294" s="596">
        <v>125.17120166644969</v>
      </c>
      <c r="AQ294" s="596">
        <v>127.41830490821508</v>
      </c>
      <c r="AR294" s="594">
        <v>56.298999999999999</v>
      </c>
      <c r="AS294" s="595">
        <v>2.4586882143117113E-2</v>
      </c>
      <c r="AT294" s="594">
        <v>57.338000000000001</v>
      </c>
      <c r="AU294" s="595">
        <v>1.8455034725305981E-2</v>
      </c>
      <c r="AV294" s="596">
        <v>133.61020700429631</v>
      </c>
      <c r="AW294" s="596">
        <v>135.03710454367919</v>
      </c>
      <c r="AX294" s="596">
        <v>137.15141257648744</v>
      </c>
      <c r="AY294" s="596">
        <v>143.07512042702774</v>
      </c>
      <c r="AZ294" s="596">
        <v>146.59289155057934</v>
      </c>
      <c r="BA294" s="596">
        <v>149.2982684546283</v>
      </c>
    </row>
    <row r="295" spans="1:53" x14ac:dyDescent="0.25">
      <c r="A295" s="592" t="s">
        <v>59</v>
      </c>
      <c r="B295" s="593">
        <v>319.39640236124097</v>
      </c>
      <c r="C295" s="594">
        <v>345.18</v>
      </c>
      <c r="D295" s="595">
        <v>8.0726011464579653E-2</v>
      </c>
      <c r="E295" s="594">
        <v>370.91500000000002</v>
      </c>
      <c r="F295" s="595">
        <v>7.4555304478822679E-2</v>
      </c>
      <c r="G295" s="594">
        <v>430.72699999999998</v>
      </c>
      <c r="H295" s="595">
        <v>0.16125527411940729</v>
      </c>
      <c r="I295" s="594">
        <v>471.43599999999998</v>
      </c>
      <c r="J295" s="595">
        <v>9.4512301295251996E-2</v>
      </c>
      <c r="K295" s="594">
        <v>528.92700000000002</v>
      </c>
      <c r="L295" s="595">
        <v>0.12194868444497248</v>
      </c>
      <c r="M295" s="594">
        <v>525.36199999999997</v>
      </c>
      <c r="N295" s="595">
        <v>-6.7400605376546378E-3</v>
      </c>
      <c r="O295" s="594">
        <f>+[14]S2007!Q17</f>
        <v>547.33900000000006</v>
      </c>
      <c r="P295" s="595">
        <f t="shared" si="18"/>
        <v>4.1832108146383044E-2</v>
      </c>
      <c r="Q295" s="594">
        <f>+[15]S2008!Q17</f>
        <v>557.22799999999995</v>
      </c>
      <c r="R295" s="595">
        <f t="shared" si="19"/>
        <v>1.8067413431164043E-2</v>
      </c>
      <c r="S295" s="680">
        <v>345.18</v>
      </c>
      <c r="T295" s="681">
        <v>8.0726011464579653E-2</v>
      </c>
      <c r="U295" s="680">
        <v>370.91500000000002</v>
      </c>
      <c r="V295" s="681">
        <v>7.4555304478822679E-2</v>
      </c>
      <c r="W295" s="680">
        <v>430.72699999999998</v>
      </c>
      <c r="X295" s="681">
        <v>0.16125527411940729</v>
      </c>
      <c r="Y295" s="680">
        <v>471.43599999999998</v>
      </c>
      <c r="Z295" s="681">
        <v>9.4512301295251996E-2</v>
      </c>
      <c r="AA295" s="680">
        <v>528.92700000000002</v>
      </c>
      <c r="AB295" s="681">
        <v>0.12194868444497248</v>
      </c>
      <c r="AC295" s="680">
        <v>525.36199999999997</v>
      </c>
      <c r="AD295" s="681">
        <v>-6.7400605376546378E-3</v>
      </c>
      <c r="AE295" s="594">
        <v>547.33900000000006</v>
      </c>
      <c r="AF295" s="595">
        <v>4.1832108146383044E-2</v>
      </c>
      <c r="AG295" s="594">
        <v>557.22799999999995</v>
      </c>
      <c r="AH295" s="595">
        <v>1.8067413431164043E-2</v>
      </c>
      <c r="AI295" s="594">
        <v>578.00900000000001</v>
      </c>
      <c r="AJ295" s="595">
        <v>3.7293531552614126E-2</v>
      </c>
      <c r="AK295" s="594">
        <v>574.46900000000005</v>
      </c>
      <c r="AL295" s="595">
        <v>-6.1244721102957974E-3</v>
      </c>
      <c r="AM295" s="596">
        <v>107.45553044788227</v>
      </c>
      <c r="AN295" s="596">
        <v>124.78330146590184</v>
      </c>
      <c r="AO295" s="596">
        <v>136.57685845066342</v>
      </c>
      <c r="AP295" s="596">
        <v>153.23222666434904</v>
      </c>
      <c r="AQ295" s="596">
        <v>152.1994321803117</v>
      </c>
      <c r="AR295" s="594">
        <v>522.73599999999999</v>
      </c>
      <c r="AS295" s="595">
        <v>-9.0053597322048803E-2</v>
      </c>
      <c r="AT295" s="594">
        <v>496.28199999999998</v>
      </c>
      <c r="AU295" s="595">
        <v>-5.0606807260261406E-2</v>
      </c>
      <c r="AV295" s="596">
        <v>158.5662552870966</v>
      </c>
      <c r="AW295" s="596">
        <v>161.43113737760007</v>
      </c>
      <c r="AX295" s="596">
        <v>167.45147459296601</v>
      </c>
      <c r="AY295" s="596">
        <v>166.42592270699345</v>
      </c>
      <c r="AZ295" s="596">
        <v>151.43866967958746</v>
      </c>
      <c r="BA295" s="596">
        <v>143.77484211136218</v>
      </c>
    </row>
    <row r="296" spans="1:53" x14ac:dyDescent="0.25">
      <c r="A296" s="592" t="s">
        <v>60</v>
      </c>
      <c r="B296" s="593">
        <v>86.18497885108998</v>
      </c>
      <c r="C296" s="594">
        <v>93.128</v>
      </c>
      <c r="D296" s="595">
        <v>8.0559527210723583E-2</v>
      </c>
      <c r="E296" s="594">
        <v>100.33199999999999</v>
      </c>
      <c r="F296" s="595">
        <v>7.735589725968553E-2</v>
      </c>
      <c r="G296" s="594">
        <v>99.093999999999994</v>
      </c>
      <c r="H296" s="595">
        <v>-1.2339034405772831E-2</v>
      </c>
      <c r="I296" s="594">
        <v>77.501999999999995</v>
      </c>
      <c r="J296" s="595">
        <v>-0.21789412073384867</v>
      </c>
      <c r="K296" s="594">
        <v>73.787999999999997</v>
      </c>
      <c r="L296" s="595">
        <v>-4.7921343965317012E-2</v>
      </c>
      <c r="M296" s="594">
        <v>44.188000000000002</v>
      </c>
      <c r="N296" s="595">
        <v>-0.40114923835854061</v>
      </c>
      <c r="O296" s="594">
        <f>+[14]S2007!Q18</f>
        <v>44.642000000000003</v>
      </c>
      <c r="P296" s="595">
        <f t="shared" si="18"/>
        <v>1.0274282610663541E-2</v>
      </c>
      <c r="Q296" s="594">
        <f>+[15]S2008!Q18</f>
        <v>58.235999999999997</v>
      </c>
      <c r="R296" s="595">
        <f t="shared" si="19"/>
        <v>0.30451144661977497</v>
      </c>
      <c r="S296" s="680">
        <v>93.128</v>
      </c>
      <c r="T296" s="681">
        <v>8.0559527210723583E-2</v>
      </c>
      <c r="U296" s="680">
        <v>100.33199999999999</v>
      </c>
      <c r="V296" s="681">
        <v>7.735589725968553E-2</v>
      </c>
      <c r="W296" s="680">
        <v>99.093999999999994</v>
      </c>
      <c r="X296" s="681">
        <v>-1.2339034405772831E-2</v>
      </c>
      <c r="Y296" s="680">
        <v>77.501999999999995</v>
      </c>
      <c r="Z296" s="681">
        <v>-0.21789412073384867</v>
      </c>
      <c r="AA296" s="680">
        <v>73.787999999999997</v>
      </c>
      <c r="AB296" s="681">
        <v>-4.7921343965317012E-2</v>
      </c>
      <c r="AC296" s="680">
        <v>44.188000000000002</v>
      </c>
      <c r="AD296" s="681">
        <v>-0.40114923835854061</v>
      </c>
      <c r="AE296" s="594">
        <v>44.642000000000003</v>
      </c>
      <c r="AF296" s="595">
        <v>1.0274282610663541E-2</v>
      </c>
      <c r="AG296" s="594">
        <v>58.235999999999997</v>
      </c>
      <c r="AH296" s="595">
        <v>0.30451144661977497</v>
      </c>
      <c r="AI296" s="594">
        <v>60.744</v>
      </c>
      <c r="AJ296" s="595">
        <v>4.3066144652792133E-2</v>
      </c>
      <c r="AK296" s="594">
        <v>61.930999999999997</v>
      </c>
      <c r="AL296" s="595">
        <v>1.9541024627946754E-2</v>
      </c>
      <c r="AM296" s="596">
        <v>107.73558972596855</v>
      </c>
      <c r="AN296" s="596">
        <v>106.4062365776136</v>
      </c>
      <c r="AO296" s="596">
        <v>83.220943217936593</v>
      </c>
      <c r="AP296" s="596">
        <v>79.232883772871745</v>
      </c>
      <c r="AQ296" s="596">
        <v>47.448672794433463</v>
      </c>
      <c r="AR296" s="594">
        <v>64.662999999999997</v>
      </c>
      <c r="AS296" s="595">
        <v>4.4113610308246266E-2</v>
      </c>
      <c r="AT296" s="594">
        <v>66.933999999999997</v>
      </c>
      <c r="AU296" s="595">
        <v>3.5120548072313393E-2</v>
      </c>
      <c r="AV296" s="596">
        <v>47.936173868224387</v>
      </c>
      <c r="AW296" s="596">
        <v>62.53328751825444</v>
      </c>
      <c r="AX296" s="596">
        <v>65.226355124130237</v>
      </c>
      <c r="AY296" s="596">
        <v>66.500944936002057</v>
      </c>
      <c r="AZ296" s="596">
        <v>69.434541706038999</v>
      </c>
      <c r="BA296" s="596">
        <v>71.87312086590498</v>
      </c>
    </row>
    <row r="297" spans="1:53" x14ac:dyDescent="0.25">
      <c r="A297" s="592" t="s">
        <v>61</v>
      </c>
      <c r="B297" s="593">
        <v>275.11090911907945</v>
      </c>
      <c r="C297" s="594">
        <v>264.005</v>
      </c>
      <c r="D297" s="595">
        <v>-4.0368843077292715E-2</v>
      </c>
      <c r="E297" s="594">
        <v>280.79000000000002</v>
      </c>
      <c r="F297" s="595">
        <v>6.3578341319293297E-2</v>
      </c>
      <c r="G297" s="594">
        <v>284.40499999999997</v>
      </c>
      <c r="H297" s="595">
        <v>1.2874390113607864E-2</v>
      </c>
      <c r="I297" s="594">
        <v>175.41800000000001</v>
      </c>
      <c r="J297" s="595">
        <v>-0.38321056240220802</v>
      </c>
      <c r="K297" s="594">
        <v>184.28</v>
      </c>
      <c r="L297" s="595">
        <v>5.0519330969455781E-2</v>
      </c>
      <c r="M297" s="594">
        <v>176.66200000000001</v>
      </c>
      <c r="N297" s="595">
        <v>-4.1339266333839782E-2</v>
      </c>
      <c r="O297" s="594">
        <f>+[14]S2007!Q19</f>
        <v>206.99199999999999</v>
      </c>
      <c r="P297" s="595">
        <f t="shared" si="18"/>
        <v>0.17168378032627268</v>
      </c>
      <c r="Q297" s="594">
        <f>+[15]S2008!Q19</f>
        <v>215.809</v>
      </c>
      <c r="R297" s="595">
        <f t="shared" si="19"/>
        <v>4.2595849114941679E-2</v>
      </c>
      <c r="S297" s="680">
        <v>264.005</v>
      </c>
      <c r="T297" s="681">
        <v>-4.0368843077292715E-2</v>
      </c>
      <c r="U297" s="680">
        <v>280.79000000000002</v>
      </c>
      <c r="V297" s="681">
        <v>6.3578341319293297E-2</v>
      </c>
      <c r="W297" s="680">
        <v>284.40499999999997</v>
      </c>
      <c r="X297" s="681">
        <v>1.2874390113607864E-2</v>
      </c>
      <c r="Y297" s="680">
        <v>175.41800000000001</v>
      </c>
      <c r="Z297" s="681">
        <v>-0.38321056240220802</v>
      </c>
      <c r="AA297" s="680">
        <v>184.28</v>
      </c>
      <c r="AB297" s="681">
        <v>5.0519330969455781E-2</v>
      </c>
      <c r="AC297" s="680">
        <v>176.66200000000001</v>
      </c>
      <c r="AD297" s="681">
        <v>-4.1339266333839782E-2</v>
      </c>
      <c r="AE297" s="594">
        <v>206.99199999999999</v>
      </c>
      <c r="AF297" s="595">
        <v>0.17168378032627268</v>
      </c>
      <c r="AG297" s="594">
        <v>215.809</v>
      </c>
      <c r="AH297" s="595">
        <v>4.2595849114941679E-2</v>
      </c>
      <c r="AI297" s="594">
        <v>221.70400000000001</v>
      </c>
      <c r="AJ297" s="595">
        <v>2.7315820934252093E-2</v>
      </c>
      <c r="AK297" s="594">
        <v>233.34800000000001</v>
      </c>
      <c r="AL297" s="595">
        <v>5.2520477754122635E-2</v>
      </c>
      <c r="AM297" s="596">
        <v>106.35783413192934</v>
      </c>
      <c r="AN297" s="596">
        <v>107.72712638018218</v>
      </c>
      <c r="AO297" s="596">
        <v>66.444953694058825</v>
      </c>
      <c r="AP297" s="596">
        <v>69.801708300979143</v>
      </c>
      <c r="AQ297" s="596">
        <v>66.916156890967983</v>
      </c>
      <c r="AR297" s="594">
        <v>183.738</v>
      </c>
      <c r="AS297" s="595">
        <v>-0.21260092222774574</v>
      </c>
      <c r="AT297" s="594">
        <v>187.38499999999999</v>
      </c>
      <c r="AU297" s="595">
        <v>1.984891530331228E-2</v>
      </c>
      <c r="AV297" s="596">
        <v>78.404575670915321</v>
      </c>
      <c r="AW297" s="596">
        <v>81.744285146114663</v>
      </c>
      <c r="AX297" s="596">
        <v>83.977197401564368</v>
      </c>
      <c r="AY297" s="596">
        <v>88.38771992954679</v>
      </c>
      <c r="AZ297" s="596">
        <v>69.596409158917439</v>
      </c>
      <c r="BA297" s="596">
        <v>70.977822389727464</v>
      </c>
    </row>
    <row r="298" spans="1:53" x14ac:dyDescent="0.25">
      <c r="A298" s="592" t="s">
        <v>62</v>
      </c>
      <c r="B298" s="593">
        <v>368.57289918244874</v>
      </c>
      <c r="C298" s="594">
        <v>353.70299999999997</v>
      </c>
      <c r="D298" s="595">
        <v>-4.034452672845041E-2</v>
      </c>
      <c r="E298" s="594">
        <v>402.60199999999998</v>
      </c>
      <c r="F298" s="595">
        <v>0.13824875672527517</v>
      </c>
      <c r="G298" s="594">
        <v>420.86</v>
      </c>
      <c r="H298" s="595">
        <v>4.5349998261310275E-2</v>
      </c>
      <c r="I298" s="594">
        <v>458.99700000000001</v>
      </c>
      <c r="J298" s="595">
        <v>9.0616832200731828E-2</v>
      </c>
      <c r="K298" s="594">
        <v>468.25400000000002</v>
      </c>
      <c r="L298" s="595">
        <v>2.0167887807545592E-2</v>
      </c>
      <c r="M298" s="594">
        <v>502.464</v>
      </c>
      <c r="N298" s="595">
        <v>7.3058639114668492E-2</v>
      </c>
      <c r="O298" s="594">
        <f>+[14]S2007!Q20</f>
        <v>565.28899999999999</v>
      </c>
      <c r="P298" s="595">
        <f t="shared" si="18"/>
        <v>0.12503383326964715</v>
      </c>
      <c r="Q298" s="594">
        <f>+[15]S2008!Q20</f>
        <v>570.26599999999996</v>
      </c>
      <c r="R298" s="595">
        <f t="shared" si="19"/>
        <v>8.8043460955369302E-3</v>
      </c>
      <c r="S298" s="680">
        <v>353.70299999999997</v>
      </c>
      <c r="T298" s="681">
        <v>-4.034452672845041E-2</v>
      </c>
      <c r="U298" s="680">
        <v>402.60199999999998</v>
      </c>
      <c r="V298" s="681">
        <v>0.13824875672527517</v>
      </c>
      <c r="W298" s="680">
        <v>420.86</v>
      </c>
      <c r="X298" s="681">
        <v>4.5349998261310275E-2</v>
      </c>
      <c r="Y298" s="680">
        <v>458.99700000000001</v>
      </c>
      <c r="Z298" s="681">
        <v>9.0616832200731828E-2</v>
      </c>
      <c r="AA298" s="680">
        <v>468.25400000000002</v>
      </c>
      <c r="AB298" s="681">
        <v>2.0167887807545592E-2</v>
      </c>
      <c r="AC298" s="680">
        <v>502.464</v>
      </c>
      <c r="AD298" s="681">
        <v>7.3058639114668492E-2</v>
      </c>
      <c r="AE298" s="594">
        <v>565.28899999999999</v>
      </c>
      <c r="AF298" s="595">
        <v>0.12503383326964715</v>
      </c>
      <c r="AG298" s="594">
        <v>570.26599999999996</v>
      </c>
      <c r="AH298" s="595">
        <v>8.8043460955369302E-3</v>
      </c>
      <c r="AI298" s="594">
        <v>585.49800000000005</v>
      </c>
      <c r="AJ298" s="595">
        <v>2.6710342191188122E-2</v>
      </c>
      <c r="AK298" s="594">
        <v>599.529</v>
      </c>
      <c r="AL298" s="595">
        <v>2.3964215078445952E-2</v>
      </c>
      <c r="AM298" s="596">
        <v>113.82487567252751</v>
      </c>
      <c r="AN298" s="596">
        <v>118.98683358637049</v>
      </c>
      <c r="AO298" s="596">
        <v>129.76904351956304</v>
      </c>
      <c r="AP298" s="596">
        <v>132.38621103015808</v>
      </c>
      <c r="AQ298" s="596">
        <v>142.05816744556876</v>
      </c>
      <c r="AR298" s="594">
        <v>624.01599999999996</v>
      </c>
      <c r="AS298" s="595">
        <v>4.0843728993926846E-2</v>
      </c>
      <c r="AT298" s="594">
        <v>624.24699999999996</v>
      </c>
      <c r="AU298" s="595">
        <v>3.7018281582522653E-4</v>
      </c>
      <c r="AV298" s="596">
        <v>159.82024466854961</v>
      </c>
      <c r="AW298" s="596">
        <v>161.22735741568491</v>
      </c>
      <c r="AX298" s="596">
        <v>165.53379530283885</v>
      </c>
      <c r="AY298" s="596">
        <v>169.50068277622753</v>
      </c>
      <c r="AZ298" s="596">
        <v>176.42372272782532</v>
      </c>
      <c r="BA298" s="596">
        <v>176.48903175828309</v>
      </c>
    </row>
    <row r="299" spans="1:53" x14ac:dyDescent="0.25">
      <c r="A299" s="592" t="s">
        <v>63</v>
      </c>
      <c r="B299" s="593">
        <v>214.59161196527344</v>
      </c>
      <c r="C299" s="594">
        <v>212.387</v>
      </c>
      <c r="D299" s="595">
        <v>-1.027352348529917E-2</v>
      </c>
      <c r="E299" s="594">
        <v>210.12200000000001</v>
      </c>
      <c r="F299" s="595">
        <v>-1.0664494531209472E-2</v>
      </c>
      <c r="G299" s="594">
        <v>227.02099999999999</v>
      </c>
      <c r="H299" s="595">
        <v>8.0424705647195296E-2</v>
      </c>
      <c r="I299" s="594">
        <v>224.166</v>
      </c>
      <c r="J299" s="595">
        <v>-1.2575929099070085E-2</v>
      </c>
      <c r="K299" s="594">
        <v>228.893</v>
      </c>
      <c r="L299" s="595">
        <v>2.1087051560004656E-2</v>
      </c>
      <c r="M299" s="594">
        <v>218.059</v>
      </c>
      <c r="N299" s="595">
        <v>-4.7332159568007771E-2</v>
      </c>
      <c r="O299" s="594">
        <f>+[14]S2007!Q21</f>
        <v>233.9</v>
      </c>
      <c r="P299" s="595">
        <f t="shared" si="18"/>
        <v>7.2645476682916127E-2</v>
      </c>
      <c r="Q299" s="594">
        <f>+[15]S2008!Q21</f>
        <v>216.65799999999999</v>
      </c>
      <c r="R299" s="595">
        <f t="shared" si="19"/>
        <v>-7.3715262932877376E-2</v>
      </c>
      <c r="S299" s="680">
        <v>212.387</v>
      </c>
      <c r="T299" s="681">
        <v>-1.027352348529917E-2</v>
      </c>
      <c r="U299" s="680">
        <v>210.12200000000001</v>
      </c>
      <c r="V299" s="681">
        <v>-1.0664494531209472E-2</v>
      </c>
      <c r="W299" s="680">
        <v>227.02099999999999</v>
      </c>
      <c r="X299" s="681">
        <v>8.0424705647195296E-2</v>
      </c>
      <c r="Y299" s="680">
        <v>224.166</v>
      </c>
      <c r="Z299" s="681">
        <v>-1.2575929099070085E-2</v>
      </c>
      <c r="AA299" s="680">
        <v>228.893</v>
      </c>
      <c r="AB299" s="681">
        <v>2.1087051560004656E-2</v>
      </c>
      <c r="AC299" s="680">
        <v>218.059</v>
      </c>
      <c r="AD299" s="681">
        <v>-4.7332159568007771E-2</v>
      </c>
      <c r="AE299" s="594">
        <v>233.9</v>
      </c>
      <c r="AF299" s="595">
        <v>7.2645476682916127E-2</v>
      </c>
      <c r="AG299" s="594">
        <v>216.65799999999999</v>
      </c>
      <c r="AH299" s="595">
        <v>-7.3715262932877376E-2</v>
      </c>
      <c r="AI299" s="594">
        <v>228.613</v>
      </c>
      <c r="AJ299" s="595">
        <v>5.5179130242132821E-2</v>
      </c>
      <c r="AK299" s="594">
        <v>232.673</v>
      </c>
      <c r="AL299" s="595">
        <v>1.77592700327628E-2</v>
      </c>
      <c r="AM299" s="596">
        <v>98.933550546879047</v>
      </c>
      <c r="AN299" s="596">
        <v>106.89025222824372</v>
      </c>
      <c r="AO299" s="596">
        <v>105.54600799483961</v>
      </c>
      <c r="AP299" s="596">
        <v>107.77166210737946</v>
      </c>
      <c r="AQ299" s="596">
        <v>102.67059659960356</v>
      </c>
      <c r="AR299" s="594">
        <v>238.602</v>
      </c>
      <c r="AS299" s="595">
        <v>2.5482114383705897E-2</v>
      </c>
      <c r="AT299" s="594">
        <v>261.68799999999999</v>
      </c>
      <c r="AU299" s="595">
        <v>9.6755266091650458E-2</v>
      </c>
      <c r="AV299" s="596">
        <v>110.12915103090114</v>
      </c>
      <c r="AW299" s="596">
        <v>102.0109517060837</v>
      </c>
      <c r="AX299" s="596">
        <v>107.63982729639761</v>
      </c>
      <c r="AY299" s="596">
        <v>109.55143205563429</v>
      </c>
      <c r="AZ299" s="596">
        <v>112.34303417817475</v>
      </c>
      <c r="BA299" s="596">
        <v>123.21281434362743</v>
      </c>
    </row>
    <row r="300" spans="1:53" x14ac:dyDescent="0.25">
      <c r="A300" s="592" t="s">
        <v>64</v>
      </c>
      <c r="B300" s="593">
        <v>32.059780505817884</v>
      </c>
      <c r="C300" s="594">
        <v>33.53</v>
      </c>
      <c r="D300" s="595">
        <v>4.5858688705473737E-2</v>
      </c>
      <c r="E300" s="594">
        <v>31.715</v>
      </c>
      <c r="F300" s="595">
        <v>-5.4130629287205523E-2</v>
      </c>
      <c r="G300" s="594">
        <v>34.72</v>
      </c>
      <c r="H300" s="595">
        <v>9.4750118240580133E-2</v>
      </c>
      <c r="I300" s="594">
        <v>37.36</v>
      </c>
      <c r="J300" s="595">
        <v>7.6036866359447022E-2</v>
      </c>
      <c r="K300" s="594">
        <v>38.340000000000003</v>
      </c>
      <c r="L300" s="595">
        <v>2.6231263383297752E-2</v>
      </c>
      <c r="M300" s="594">
        <v>37.667999999999999</v>
      </c>
      <c r="N300" s="595">
        <v>-1.7527386541471155E-2</v>
      </c>
      <c r="O300" s="594">
        <f>+[14]S2007!Q22</f>
        <v>38.912999999999997</v>
      </c>
      <c r="P300" s="595">
        <f t="shared" si="18"/>
        <v>3.3051927365402925E-2</v>
      </c>
      <c r="Q300" s="594">
        <f>+[15]S2008!Q22</f>
        <v>39.786000000000001</v>
      </c>
      <c r="R300" s="595">
        <f t="shared" si="19"/>
        <v>2.2434661938169884E-2</v>
      </c>
      <c r="S300" s="680">
        <v>33.53</v>
      </c>
      <c r="T300" s="681">
        <v>4.5858688705473737E-2</v>
      </c>
      <c r="U300" s="680">
        <v>31.715</v>
      </c>
      <c r="V300" s="681">
        <v>-5.4130629287205523E-2</v>
      </c>
      <c r="W300" s="680">
        <v>34.72</v>
      </c>
      <c r="X300" s="681">
        <v>9.4750118240580133E-2</v>
      </c>
      <c r="Y300" s="680">
        <v>37.36</v>
      </c>
      <c r="Z300" s="681">
        <v>7.6036866359447022E-2</v>
      </c>
      <c r="AA300" s="680">
        <v>38.340000000000003</v>
      </c>
      <c r="AB300" s="681">
        <v>2.6231263383297752E-2</v>
      </c>
      <c r="AC300" s="680">
        <v>37.667999999999999</v>
      </c>
      <c r="AD300" s="681">
        <v>-1.7527386541471155E-2</v>
      </c>
      <c r="AE300" s="594">
        <v>38.912999999999997</v>
      </c>
      <c r="AF300" s="595">
        <v>3.3051927365402925E-2</v>
      </c>
      <c r="AG300" s="594">
        <v>39.786000000000001</v>
      </c>
      <c r="AH300" s="595">
        <v>2.2434661938169884E-2</v>
      </c>
      <c r="AI300" s="594">
        <v>41.018999999999998</v>
      </c>
      <c r="AJ300" s="595">
        <v>3.0990800784195367E-2</v>
      </c>
      <c r="AK300" s="594">
        <v>41.506999999999998</v>
      </c>
      <c r="AL300" s="595">
        <v>1.1896925814866271E-2</v>
      </c>
      <c r="AM300" s="596">
        <v>94.586937071279451</v>
      </c>
      <c r="AN300" s="596">
        <v>103.54906054279749</v>
      </c>
      <c r="AO300" s="596">
        <v>111.42260662093646</v>
      </c>
      <c r="AP300" s="596">
        <v>114.34536236206382</v>
      </c>
      <c r="AQ300" s="596">
        <v>112.34118699671934</v>
      </c>
      <c r="AR300" s="594">
        <v>42.045999999999999</v>
      </c>
      <c r="AS300" s="595">
        <v>1.29857614378298E-2</v>
      </c>
      <c r="AT300" s="594">
        <v>43.411999999999999</v>
      </c>
      <c r="AU300" s="595">
        <v>3.2488227179755497E-2</v>
      </c>
      <c r="AV300" s="596">
        <v>116.05427974947807</v>
      </c>
      <c r="AW300" s="596">
        <v>118.6579182821354</v>
      </c>
      <c r="AX300" s="596">
        <v>122.33522218908439</v>
      </c>
      <c r="AY300" s="596">
        <v>123.79063525201312</v>
      </c>
      <c r="AZ300" s="596">
        <v>125.39815090963316</v>
      </c>
      <c r="BA300" s="596">
        <v>129.47211452430659</v>
      </c>
    </row>
    <row r="301" spans="1:53" x14ac:dyDescent="0.25">
      <c r="A301" s="592" t="s">
        <v>65</v>
      </c>
      <c r="B301" s="593">
        <v>76.70996348649723</v>
      </c>
      <c r="C301" s="594">
        <v>68.081000000000003</v>
      </c>
      <c r="D301" s="595">
        <v>-0.11248817095338767</v>
      </c>
      <c r="E301" s="594">
        <v>70.516000000000005</v>
      </c>
      <c r="F301" s="595">
        <v>3.576621965012268E-2</v>
      </c>
      <c r="G301" s="594">
        <v>103.908</v>
      </c>
      <c r="H301" s="595">
        <v>0.47353792047194954</v>
      </c>
      <c r="I301" s="594">
        <v>81.308000000000007</v>
      </c>
      <c r="J301" s="595">
        <v>-0.21750009623898059</v>
      </c>
      <c r="K301" s="594">
        <v>81.668000000000006</v>
      </c>
      <c r="L301" s="595">
        <v>4.4276085993998054E-3</v>
      </c>
      <c r="M301" s="594">
        <v>86.055999999999997</v>
      </c>
      <c r="N301" s="595">
        <v>5.3729735024734174E-2</v>
      </c>
      <c r="O301" s="594">
        <f>+[14]S2007!Q23</f>
        <v>85.698999999999998</v>
      </c>
      <c r="P301" s="595">
        <f t="shared" si="18"/>
        <v>-4.1484614669517446E-3</v>
      </c>
      <c r="Q301" s="594">
        <f>+[15]S2008!Q23</f>
        <v>94.113</v>
      </c>
      <c r="R301" s="595">
        <f t="shared" si="19"/>
        <v>9.8180842250201308E-2</v>
      </c>
      <c r="S301" s="680">
        <v>68.081000000000003</v>
      </c>
      <c r="T301" s="681">
        <v>-0.11248817095338767</v>
      </c>
      <c r="U301" s="680">
        <v>70.516000000000005</v>
      </c>
      <c r="V301" s="681">
        <v>3.576621965012268E-2</v>
      </c>
      <c r="W301" s="680">
        <v>103.908</v>
      </c>
      <c r="X301" s="681">
        <v>0.47353792047194954</v>
      </c>
      <c r="Y301" s="680">
        <v>81.308000000000007</v>
      </c>
      <c r="Z301" s="681">
        <v>-0.21750009623898059</v>
      </c>
      <c r="AA301" s="680">
        <v>81.668000000000006</v>
      </c>
      <c r="AB301" s="681">
        <v>4.4276085993998054E-3</v>
      </c>
      <c r="AC301" s="680">
        <v>86.055999999999997</v>
      </c>
      <c r="AD301" s="681">
        <v>5.3729735024734174E-2</v>
      </c>
      <c r="AE301" s="594">
        <v>85.698999999999998</v>
      </c>
      <c r="AF301" s="595">
        <v>-4.1484614669517446E-3</v>
      </c>
      <c r="AG301" s="594">
        <v>94.113</v>
      </c>
      <c r="AH301" s="595">
        <v>9.8180842250201308E-2</v>
      </c>
      <c r="AI301" s="594">
        <v>98.929000000000002</v>
      </c>
      <c r="AJ301" s="595">
        <v>5.1172526643503052E-2</v>
      </c>
      <c r="AK301" s="594">
        <v>100.39100000000001</v>
      </c>
      <c r="AL301" s="595">
        <v>1.4778275328771172E-2</v>
      </c>
      <c r="AM301" s="596">
        <v>103.57662196501227</v>
      </c>
      <c r="AN301" s="596">
        <v>152.62408013983344</v>
      </c>
      <c r="AO301" s="596">
        <v>119.42832802103376</v>
      </c>
      <c r="AP301" s="596">
        <v>119.95710991319164</v>
      </c>
      <c r="AQ301" s="596">
        <v>126.40237364316035</v>
      </c>
      <c r="AR301" s="594">
        <v>107.18600000000001</v>
      </c>
      <c r="AS301" s="595">
        <v>6.7685350280403636E-2</v>
      </c>
      <c r="AT301" s="594">
        <v>104.63</v>
      </c>
      <c r="AU301" s="595">
        <v>-2.3846397850465651E-2</v>
      </c>
      <c r="AV301" s="596">
        <v>125.87799826677046</v>
      </c>
      <c r="AW301" s="596">
        <v>138.23680615737135</v>
      </c>
      <c r="AX301" s="596">
        <v>145.31073280357222</v>
      </c>
      <c r="AY301" s="596">
        <v>147.45817482116891</v>
      </c>
      <c r="AZ301" s="596">
        <v>157.43893303564872</v>
      </c>
      <c r="BA301" s="596">
        <v>153.68458160132781</v>
      </c>
    </row>
    <row r="302" spans="1:53" x14ac:dyDescent="0.25">
      <c r="A302" s="592" t="s">
        <v>66</v>
      </c>
      <c r="B302" s="593">
        <v>1722.0919603154518</v>
      </c>
      <c r="C302" s="594">
        <v>1513.5250000000001</v>
      </c>
      <c r="D302" s="595">
        <v>-0.12111255677498579</v>
      </c>
      <c r="E302" s="594">
        <v>1409.433</v>
      </c>
      <c r="F302" s="595">
        <v>-6.8774549478865618E-2</v>
      </c>
      <c r="G302" s="594">
        <v>1311.806</v>
      </c>
      <c r="H302" s="595">
        <v>-6.9266861212984199E-2</v>
      </c>
      <c r="I302" s="594">
        <v>1735.165</v>
      </c>
      <c r="J302" s="595">
        <v>0.32272988536414676</v>
      </c>
      <c r="K302" s="594">
        <v>1385.4480000000001</v>
      </c>
      <c r="L302" s="595">
        <v>-0.2015468269588194</v>
      </c>
      <c r="M302" s="594">
        <v>1580.894</v>
      </c>
      <c r="N302" s="595">
        <v>0.14107061398190326</v>
      </c>
      <c r="O302" s="594">
        <f>+[14]S2007!Q24</f>
        <v>1521.655</v>
      </c>
      <c r="P302" s="595">
        <f t="shared" si="18"/>
        <v>-3.7471835556337131E-2</v>
      </c>
      <c r="Q302" s="594">
        <f>+[15]S2008!Q24</f>
        <v>1594.693</v>
      </c>
      <c r="R302" s="595">
        <f t="shared" si="19"/>
        <v>4.7999053661966745E-2</v>
      </c>
      <c r="S302" s="680">
        <v>1513.5250000000001</v>
      </c>
      <c r="T302" s="681">
        <v>-0.12111255677498579</v>
      </c>
      <c r="U302" s="680">
        <v>1409.433</v>
      </c>
      <c r="V302" s="681">
        <v>-6.8774549478865618E-2</v>
      </c>
      <c r="W302" s="680">
        <v>1311.806</v>
      </c>
      <c r="X302" s="681">
        <v>-6.9266861212984199E-2</v>
      </c>
      <c r="Y302" s="680">
        <v>1735.165</v>
      </c>
      <c r="Z302" s="681">
        <v>0.32272988536414676</v>
      </c>
      <c r="AA302" s="680">
        <v>1385.4480000000001</v>
      </c>
      <c r="AB302" s="681">
        <v>-0.2015468269588194</v>
      </c>
      <c r="AC302" s="680">
        <v>1580.894</v>
      </c>
      <c r="AD302" s="681">
        <v>0.14107061398190326</v>
      </c>
      <c r="AE302" s="594">
        <v>1521.655</v>
      </c>
      <c r="AF302" s="595">
        <v>-3.7471835556337131E-2</v>
      </c>
      <c r="AG302" s="594">
        <v>1594.693</v>
      </c>
      <c r="AH302" s="595">
        <v>4.7999053661966745E-2</v>
      </c>
      <c r="AI302" s="594">
        <v>1376.2249999999999</v>
      </c>
      <c r="AJ302" s="595">
        <v>-0.13699690159798789</v>
      </c>
      <c r="AK302" s="594">
        <v>1387.0650000000001</v>
      </c>
      <c r="AL302" s="595">
        <v>7.8766190121529155E-3</v>
      </c>
      <c r="AM302" s="596">
        <v>93.122545052113438</v>
      </c>
      <c r="AN302" s="596">
        <v>86.672238648188824</v>
      </c>
      <c r="AO302" s="596">
        <v>114.64396029137278</v>
      </c>
      <c r="AP302" s="596">
        <v>91.537833864653706</v>
      </c>
      <c r="AQ302" s="596">
        <v>104.45113229051387</v>
      </c>
      <c r="AR302" s="594">
        <v>1273.702</v>
      </c>
      <c r="AS302" s="595">
        <v>-8.1728686110600482E-2</v>
      </c>
      <c r="AT302" s="594">
        <v>1303.8820000000001</v>
      </c>
      <c r="AU302" s="595">
        <v>2.3694710379664995E-2</v>
      </c>
      <c r="AV302" s="596">
        <v>100.53715663765051</v>
      </c>
      <c r="AW302" s="596">
        <v>105.36284501412266</v>
      </c>
      <c r="AX302" s="596">
        <v>90.928461703638845</v>
      </c>
      <c r="AY302" s="596">
        <v>91.644670553839546</v>
      </c>
      <c r="AZ302" s="596">
        <v>84.154672040435401</v>
      </c>
      <c r="BA302" s="596">
        <v>86.148692621529207</v>
      </c>
    </row>
    <row r="303" spans="1:53" x14ac:dyDescent="0.25">
      <c r="A303" s="592" t="s">
        <v>67</v>
      </c>
      <c r="B303" s="593">
        <v>186.34074793288127</v>
      </c>
      <c r="C303" s="594">
        <v>125.105</v>
      </c>
      <c r="D303" s="595">
        <v>-0.3286224221603854</v>
      </c>
      <c r="E303" s="594">
        <v>146.66200000000001</v>
      </c>
      <c r="F303" s="595">
        <v>0.17231125854282403</v>
      </c>
      <c r="G303" s="594">
        <v>153.351</v>
      </c>
      <c r="H303" s="595">
        <v>4.5608269354024851E-2</v>
      </c>
      <c r="I303" s="594">
        <v>156.82</v>
      </c>
      <c r="J303" s="595">
        <v>2.262130667553517E-2</v>
      </c>
      <c r="K303" s="594">
        <v>174.16200000000001</v>
      </c>
      <c r="L303" s="595">
        <v>0.11058538451728105</v>
      </c>
      <c r="M303" s="594">
        <v>192.08500000000001</v>
      </c>
      <c r="N303" s="595">
        <v>0.10290993442886509</v>
      </c>
      <c r="O303" s="594">
        <f>+[14]S2007!Q25</f>
        <v>188.75399999999999</v>
      </c>
      <c r="P303" s="595">
        <f t="shared" si="18"/>
        <v>-1.7341281203633898E-2</v>
      </c>
      <c r="Q303" s="594">
        <f>+[15]S2008!Q25</f>
        <v>138.05099999999999</v>
      </c>
      <c r="R303" s="595">
        <f t="shared" si="19"/>
        <v>-0.26861947296481137</v>
      </c>
      <c r="S303" s="680">
        <v>125.105</v>
      </c>
      <c r="T303" s="681">
        <v>-0.3286224221603854</v>
      </c>
      <c r="U303" s="680">
        <v>146.66200000000001</v>
      </c>
      <c r="V303" s="681">
        <v>0.17231125854282403</v>
      </c>
      <c r="W303" s="680">
        <v>153.351</v>
      </c>
      <c r="X303" s="681">
        <v>4.5608269354024851E-2</v>
      </c>
      <c r="Y303" s="680">
        <v>156.82</v>
      </c>
      <c r="Z303" s="681">
        <v>2.262130667553517E-2</v>
      </c>
      <c r="AA303" s="680">
        <v>174.16200000000001</v>
      </c>
      <c r="AB303" s="681">
        <v>0.11058538451728105</v>
      </c>
      <c r="AC303" s="680">
        <v>192.08500000000001</v>
      </c>
      <c r="AD303" s="681">
        <v>0.10290993442886509</v>
      </c>
      <c r="AE303" s="594">
        <v>188.75399999999999</v>
      </c>
      <c r="AF303" s="595">
        <v>-1.7341281203633898E-2</v>
      </c>
      <c r="AG303" s="594">
        <v>138.05099999999999</v>
      </c>
      <c r="AH303" s="595">
        <v>-0.26861947296481137</v>
      </c>
      <c r="AI303" s="594">
        <v>144.98099999999999</v>
      </c>
      <c r="AJ303" s="595">
        <v>5.0198839559293357E-2</v>
      </c>
      <c r="AK303" s="594">
        <v>113.48</v>
      </c>
      <c r="AL303" s="595">
        <v>-0.2172767466081762</v>
      </c>
      <c r="AM303" s="596">
        <v>117.2311258542824</v>
      </c>
      <c r="AN303" s="596">
        <v>122.57783461892011</v>
      </c>
      <c r="AO303" s="596">
        <v>125.35070540745772</v>
      </c>
      <c r="AP303" s="596">
        <v>139.21266136445385</v>
      </c>
      <c r="AQ303" s="596">
        <v>153.5390272171376</v>
      </c>
      <c r="AR303" s="594">
        <v>126.703</v>
      </c>
      <c r="AS303" s="595">
        <v>0.11652273528375043</v>
      </c>
      <c r="AT303" s="594">
        <v>124.026</v>
      </c>
      <c r="AU303" s="595">
        <v>-2.1128150083265643E-2</v>
      </c>
      <c r="AV303" s="596">
        <v>150.87646377043282</v>
      </c>
      <c r="AW303" s="596">
        <v>110.3481075896247</v>
      </c>
      <c r="AX303" s="596">
        <v>115.88745453818791</v>
      </c>
      <c r="AY303" s="596">
        <v>90.707805443427517</v>
      </c>
      <c r="AZ303" s="596">
        <v>101.27732704528196</v>
      </c>
      <c r="BA303" s="596">
        <v>99.137524479437261</v>
      </c>
    </row>
    <row r="304" spans="1:53" x14ac:dyDescent="0.25">
      <c r="A304" s="592" t="s">
        <v>68</v>
      </c>
      <c r="B304" s="593">
        <v>18.763912057719224</v>
      </c>
      <c r="C304" s="594">
        <v>24.634</v>
      </c>
      <c r="D304" s="595">
        <v>0.31283923758670035</v>
      </c>
      <c r="E304" s="594">
        <v>20.420999999999999</v>
      </c>
      <c r="F304" s="595">
        <v>-0.17102378826012832</v>
      </c>
      <c r="G304" s="594">
        <v>37.97</v>
      </c>
      <c r="H304" s="595">
        <v>0.85936046226923268</v>
      </c>
      <c r="I304" s="594">
        <v>40.802</v>
      </c>
      <c r="J304" s="595">
        <v>7.4585198841190442E-2</v>
      </c>
      <c r="K304" s="594">
        <v>63.771999999999998</v>
      </c>
      <c r="L304" s="595">
        <v>0.56296259987255526</v>
      </c>
      <c r="M304" s="594">
        <v>65.525999999999996</v>
      </c>
      <c r="N304" s="595">
        <v>2.7504233833030137E-2</v>
      </c>
      <c r="O304" s="594">
        <f>+[14]S2007!Q26</f>
        <v>66.584999999999994</v>
      </c>
      <c r="P304" s="595">
        <f t="shared" si="18"/>
        <v>1.6161523669993554E-2</v>
      </c>
      <c r="Q304" s="594">
        <f>+[15]S2008!Q26</f>
        <v>72.606999999999999</v>
      </c>
      <c r="R304" s="595">
        <f t="shared" si="19"/>
        <v>9.0440789967710544E-2</v>
      </c>
      <c r="S304" s="680">
        <v>24.634</v>
      </c>
      <c r="T304" s="681">
        <v>0.31283923758670035</v>
      </c>
      <c r="U304" s="680">
        <v>20.420999999999999</v>
      </c>
      <c r="V304" s="681">
        <v>-0.17102378826012832</v>
      </c>
      <c r="W304" s="680">
        <v>37.97</v>
      </c>
      <c r="X304" s="681">
        <v>0.85936046226923268</v>
      </c>
      <c r="Y304" s="680">
        <v>40.802</v>
      </c>
      <c r="Z304" s="681">
        <v>7.4585198841190442E-2</v>
      </c>
      <c r="AA304" s="680">
        <v>63.771999999999998</v>
      </c>
      <c r="AB304" s="681">
        <v>0.56296259987255526</v>
      </c>
      <c r="AC304" s="680">
        <v>65.525999999999996</v>
      </c>
      <c r="AD304" s="681">
        <v>2.7504233833030137E-2</v>
      </c>
      <c r="AE304" s="594">
        <v>66.584999999999994</v>
      </c>
      <c r="AF304" s="595">
        <v>1.6161523669993554E-2</v>
      </c>
      <c r="AG304" s="594">
        <v>72.606999999999999</v>
      </c>
      <c r="AH304" s="595">
        <v>9.0440789967710544E-2</v>
      </c>
      <c r="AI304" s="594">
        <v>70.254999999999995</v>
      </c>
      <c r="AJ304" s="595">
        <v>-3.2393570867822713E-2</v>
      </c>
      <c r="AK304" s="594">
        <v>78.453000000000003</v>
      </c>
      <c r="AL304" s="595">
        <v>0.11668920361540115</v>
      </c>
      <c r="AM304" s="596">
        <v>82.897621173987176</v>
      </c>
      <c r="AN304" s="596">
        <v>154.13655922708452</v>
      </c>
      <c r="AO304" s="596">
        <v>165.63286514573355</v>
      </c>
      <c r="AP304" s="596">
        <v>258.87797353251602</v>
      </c>
      <c r="AQ304" s="596">
        <v>265.9982138507753</v>
      </c>
      <c r="AR304" s="594">
        <v>71.403999999999996</v>
      </c>
      <c r="AS304" s="595">
        <v>-8.9849973869705516E-2</v>
      </c>
      <c r="AT304" s="594">
        <v>69.974999999999994</v>
      </c>
      <c r="AU304" s="595">
        <v>-2.0012884432244721E-2</v>
      </c>
      <c r="AV304" s="596">
        <v>270.29715028010065</v>
      </c>
      <c r="AW304" s="596">
        <v>294.74303807745389</v>
      </c>
      <c r="AX304" s="596">
        <v>285.19525858569455</v>
      </c>
      <c r="AY304" s="596">
        <v>318.47446618494763</v>
      </c>
      <c r="AZ304" s="596">
        <v>289.85954372006165</v>
      </c>
      <c r="BA304" s="596">
        <v>284.05861817000891</v>
      </c>
    </row>
    <row r="305" spans="1:53" x14ac:dyDescent="0.25">
      <c r="A305" s="592" t="s">
        <v>69</v>
      </c>
      <c r="B305" s="593">
        <v>879.9051785133272</v>
      </c>
      <c r="C305" s="594">
        <v>894.61099999999999</v>
      </c>
      <c r="D305" s="595">
        <v>1.671296163016053E-2</v>
      </c>
      <c r="E305" s="594">
        <v>905.05100000000004</v>
      </c>
      <c r="F305" s="595">
        <v>1.1669876627942262E-2</v>
      </c>
      <c r="G305" s="594">
        <v>900.66700000000003</v>
      </c>
      <c r="H305" s="595">
        <v>-4.8439259224065988E-3</v>
      </c>
      <c r="I305" s="594">
        <v>924.59799999999996</v>
      </c>
      <c r="J305" s="595">
        <v>2.6570308449182577E-2</v>
      </c>
      <c r="K305" s="594">
        <v>735.04899999999998</v>
      </c>
      <c r="L305" s="595">
        <v>-0.20500693274266221</v>
      </c>
      <c r="M305" s="594">
        <v>658.73599999999999</v>
      </c>
      <c r="N305" s="595">
        <v>-0.10382028953171828</v>
      </c>
      <c r="O305" s="594">
        <f>+[14]S2007!Q27</f>
        <v>721.08299999999997</v>
      </c>
      <c r="P305" s="595">
        <f t="shared" si="18"/>
        <v>9.4646413737825133E-2</v>
      </c>
      <c r="Q305" s="594">
        <f>+[15]S2008!Q27</f>
        <v>734.56299999999999</v>
      </c>
      <c r="R305" s="595">
        <f t="shared" si="19"/>
        <v>1.8694103175362641E-2</v>
      </c>
      <c r="S305" s="680">
        <v>894.61099999999999</v>
      </c>
      <c r="T305" s="681">
        <v>1.671296163016053E-2</v>
      </c>
      <c r="U305" s="680">
        <v>905.05100000000004</v>
      </c>
      <c r="V305" s="681">
        <v>1.1669876627942262E-2</v>
      </c>
      <c r="W305" s="680">
        <v>900.66700000000003</v>
      </c>
      <c r="X305" s="681">
        <v>-4.8439259224065988E-3</v>
      </c>
      <c r="Y305" s="680">
        <v>924.59799999999996</v>
      </c>
      <c r="Z305" s="681">
        <v>2.6570308449182577E-2</v>
      </c>
      <c r="AA305" s="680">
        <v>735.04899999999998</v>
      </c>
      <c r="AB305" s="681">
        <v>-0.20500693274266221</v>
      </c>
      <c r="AC305" s="680">
        <v>658.73599999999999</v>
      </c>
      <c r="AD305" s="681">
        <v>-0.10382028953171828</v>
      </c>
      <c r="AE305" s="594">
        <v>721.08299999999997</v>
      </c>
      <c r="AF305" s="595">
        <v>9.4646413737825133E-2</v>
      </c>
      <c r="AG305" s="594">
        <v>734.56299999999999</v>
      </c>
      <c r="AH305" s="595">
        <v>1.8694103175362641E-2</v>
      </c>
      <c r="AI305" s="594">
        <v>749.14800000000002</v>
      </c>
      <c r="AJ305" s="595">
        <v>1.9855342564218503E-2</v>
      </c>
      <c r="AK305" s="594">
        <v>805.30499999999995</v>
      </c>
      <c r="AL305" s="595">
        <v>7.4961155873071714E-2</v>
      </c>
      <c r="AM305" s="596">
        <v>101.16698766279423</v>
      </c>
      <c r="AN305" s="596">
        <v>100.67694226876263</v>
      </c>
      <c r="AO305" s="596">
        <v>103.3519596785642</v>
      </c>
      <c r="AP305" s="596">
        <v>82.16409143191845</v>
      </c>
      <c r="AQ305" s="596">
        <v>73.633791670346113</v>
      </c>
      <c r="AR305" s="594">
        <v>823.03300000000002</v>
      </c>
      <c r="AS305" s="595">
        <v>2.2014019532972062E-2</v>
      </c>
      <c r="AT305" s="594">
        <v>811.327</v>
      </c>
      <c r="AU305" s="595">
        <v>-1.4223001993844738E-2</v>
      </c>
      <c r="AV305" s="596">
        <v>80.602965981862511</v>
      </c>
      <c r="AW305" s="596">
        <v>82.109766144167679</v>
      </c>
      <c r="AX305" s="596">
        <v>83.740083678828</v>
      </c>
      <c r="AY305" s="596">
        <v>90.017337144300697</v>
      </c>
      <c r="AZ305" s="596">
        <v>91.998980562501472</v>
      </c>
      <c r="BA305" s="596">
        <v>90.690478878529333</v>
      </c>
    </row>
    <row r="306" spans="1:53" x14ac:dyDescent="0.25">
      <c r="A306" s="592" t="s">
        <v>70</v>
      </c>
      <c r="B306" s="593">
        <v>594.66800000000012</v>
      </c>
      <c r="C306" s="594">
        <v>592.56299999999999</v>
      </c>
      <c r="D306" s="595">
        <v>-3.5397902695287649E-3</v>
      </c>
      <c r="E306" s="594">
        <v>591.32799999999997</v>
      </c>
      <c r="F306" s="595">
        <v>-2.0841665780685155E-3</v>
      </c>
      <c r="G306" s="594">
        <v>551.077</v>
      </c>
      <c r="H306" s="595">
        <v>-6.8068821364792434E-2</v>
      </c>
      <c r="I306" s="594">
        <v>593.22900000000004</v>
      </c>
      <c r="J306" s="595">
        <v>7.6490218245363256E-2</v>
      </c>
      <c r="K306" s="594">
        <v>641.58299999999997</v>
      </c>
      <c r="L306" s="595">
        <v>8.1509838527785941E-2</v>
      </c>
      <c r="M306" s="594">
        <v>774.87300000000005</v>
      </c>
      <c r="N306" s="595">
        <v>0.20775176399624068</v>
      </c>
      <c r="O306" s="594">
        <f>+[14]S2007!Q28</f>
        <v>783.245</v>
      </c>
      <c r="P306" s="595">
        <f t="shared" si="18"/>
        <v>1.0804351164642408E-2</v>
      </c>
      <c r="Q306" s="594">
        <f>+[15]S2008!Q28</f>
        <v>760.34900000000005</v>
      </c>
      <c r="R306" s="595">
        <f t="shared" si="19"/>
        <v>-2.9232232570906878E-2</v>
      </c>
      <c r="S306" s="680">
        <v>592.56299999999999</v>
      </c>
      <c r="T306" s="681">
        <v>-3.5397902695287649E-3</v>
      </c>
      <c r="U306" s="680">
        <v>591.32799999999997</v>
      </c>
      <c r="V306" s="681">
        <v>-2.0841665780685155E-3</v>
      </c>
      <c r="W306" s="680">
        <v>551.077</v>
      </c>
      <c r="X306" s="681">
        <v>-6.8068821364792434E-2</v>
      </c>
      <c r="Y306" s="680">
        <v>593.22900000000004</v>
      </c>
      <c r="Z306" s="681">
        <v>7.6490218245363256E-2</v>
      </c>
      <c r="AA306" s="680">
        <v>641.58299999999997</v>
      </c>
      <c r="AB306" s="681">
        <v>8.1509838527785941E-2</v>
      </c>
      <c r="AC306" s="680">
        <v>774.87300000000005</v>
      </c>
      <c r="AD306" s="681">
        <v>0.20775176399624068</v>
      </c>
      <c r="AE306" s="594">
        <v>783.245</v>
      </c>
      <c r="AF306" s="595">
        <v>1.0804351164642408E-2</v>
      </c>
      <c r="AG306" s="594">
        <v>760.34900000000005</v>
      </c>
      <c r="AH306" s="595">
        <v>-2.9232232570906878E-2</v>
      </c>
      <c r="AI306" s="594">
        <v>774.37599999999998</v>
      </c>
      <c r="AJ306" s="595">
        <v>1.8448107382267785E-2</v>
      </c>
      <c r="AK306" s="594">
        <v>741.59100000000001</v>
      </c>
      <c r="AL306" s="595">
        <v>-4.2337314172959863E-2</v>
      </c>
      <c r="AM306" s="596">
        <v>99.79158334219315</v>
      </c>
      <c r="AN306" s="596">
        <v>92.998887881963611</v>
      </c>
      <c r="AO306" s="596">
        <v>100.11239311263107</v>
      </c>
      <c r="AP306" s="596">
        <v>108.27253810987186</v>
      </c>
      <c r="AQ306" s="596">
        <v>130.76634889454795</v>
      </c>
      <c r="AR306" s="594">
        <v>712.572</v>
      </c>
      <c r="AS306" s="595">
        <v>-3.9130733787222344E-2</v>
      </c>
      <c r="AT306" s="594">
        <v>704.16899999999998</v>
      </c>
      <c r="AU306" s="595">
        <v>-1.179249254812148E-2</v>
      </c>
      <c r="AV306" s="596">
        <v>132.17919444852276</v>
      </c>
      <c r="AW306" s="596">
        <v>128.31530149536843</v>
      </c>
      <c r="AX306" s="596">
        <v>130.68247595614307</v>
      </c>
      <c r="AY306" s="596">
        <v>125.14973091468755</v>
      </c>
      <c r="AZ306" s="596">
        <v>120.2525301107224</v>
      </c>
      <c r="BA306" s="596">
        <v>118.83445304549896</v>
      </c>
    </row>
    <row r="307" spans="1:53" x14ac:dyDescent="0.25">
      <c r="A307" s="592" t="s">
        <v>71</v>
      </c>
      <c r="B307" s="593">
        <v>5.5328750639115407</v>
      </c>
      <c r="C307" s="594">
        <v>5.8620000000000001</v>
      </c>
      <c r="D307" s="595">
        <v>5.94853366986711E-2</v>
      </c>
      <c r="E307" s="594">
        <v>8.9350000000000005</v>
      </c>
      <c r="F307" s="595">
        <v>0.52422381439781651</v>
      </c>
      <c r="G307" s="594">
        <v>3.9969999999999999</v>
      </c>
      <c r="H307" s="595">
        <v>-0.55265808617795187</v>
      </c>
      <c r="I307" s="594">
        <v>4.6050000000000004</v>
      </c>
      <c r="J307" s="595">
        <v>0.15211408556417327</v>
      </c>
      <c r="K307" s="594">
        <v>3.8359999999999999</v>
      </c>
      <c r="L307" s="595">
        <v>-0.16699239956568956</v>
      </c>
      <c r="M307" s="594">
        <v>3.972</v>
      </c>
      <c r="N307" s="595">
        <v>3.5453597497393151E-2</v>
      </c>
      <c r="O307" s="594">
        <f>+[14]S2007!Q29</f>
        <v>5.3970000000000002</v>
      </c>
      <c r="P307" s="595">
        <f t="shared" si="18"/>
        <v>0.35876132930513605</v>
      </c>
      <c r="Q307" s="594">
        <f>+[15]S2008!Q29</f>
        <v>6.3179999999999996</v>
      </c>
      <c r="R307" s="595">
        <f t="shared" si="19"/>
        <v>0.17065036131183978</v>
      </c>
      <c r="S307" s="680">
        <v>5.8620000000000001</v>
      </c>
      <c r="T307" s="681">
        <v>5.94853366986711E-2</v>
      </c>
      <c r="U307" s="680">
        <v>8.9350000000000005</v>
      </c>
      <c r="V307" s="681">
        <v>0.52422381439781651</v>
      </c>
      <c r="W307" s="680">
        <v>3.9969999999999999</v>
      </c>
      <c r="X307" s="681">
        <v>-0.55265808617795187</v>
      </c>
      <c r="Y307" s="680">
        <v>4.6050000000000004</v>
      </c>
      <c r="Z307" s="681">
        <v>0.15211408556417327</v>
      </c>
      <c r="AA307" s="680">
        <v>3.8359999999999999</v>
      </c>
      <c r="AB307" s="681">
        <v>-0.16699239956568956</v>
      </c>
      <c r="AC307" s="680">
        <v>3.972</v>
      </c>
      <c r="AD307" s="681">
        <v>3.5453597497393151E-2</v>
      </c>
      <c r="AE307" s="594">
        <v>5.3970000000000002</v>
      </c>
      <c r="AF307" s="595">
        <v>0.35876132930513605</v>
      </c>
      <c r="AG307" s="594">
        <v>6.3179999999999996</v>
      </c>
      <c r="AH307" s="595">
        <v>0.17065036131183978</v>
      </c>
      <c r="AI307" s="594">
        <v>4.8849999999999998</v>
      </c>
      <c r="AJ307" s="595">
        <v>-0.2268122823678379</v>
      </c>
      <c r="AK307" s="594">
        <v>5.0229999999999997</v>
      </c>
      <c r="AL307" s="595">
        <v>2.8249744114636623E-2</v>
      </c>
      <c r="AM307" s="596">
        <v>152.42238143978165</v>
      </c>
      <c r="AN307" s="596">
        <v>68.184919822586139</v>
      </c>
      <c r="AO307" s="596">
        <v>78.556806550665314</v>
      </c>
      <c r="AP307" s="596">
        <v>65.438416922552022</v>
      </c>
      <c r="AQ307" s="596">
        <v>67.758444216990796</v>
      </c>
      <c r="AR307" s="594">
        <v>17.323</v>
      </c>
      <c r="AS307" s="595">
        <v>2.4487358152498508</v>
      </c>
      <c r="AT307" s="594">
        <v>17.992999999999999</v>
      </c>
      <c r="AU307" s="595">
        <v>3.867690353864793E-2</v>
      </c>
      <c r="AV307" s="596">
        <v>92.06755373592631</v>
      </c>
      <c r="AW307" s="596">
        <v>107.77891504605935</v>
      </c>
      <c r="AX307" s="596">
        <v>83.333333333333329</v>
      </c>
      <c r="AY307" s="596">
        <v>85.687478676219712</v>
      </c>
      <c r="AZ307" s="596">
        <v>295.51347662913679</v>
      </c>
      <c r="BA307" s="596">
        <v>306.94302285909248</v>
      </c>
    </row>
    <row r="308" spans="1:53" x14ac:dyDescent="0.25">
      <c r="A308" s="592" t="s">
        <v>72</v>
      </c>
      <c r="B308" s="593">
        <v>171.69403027470344</v>
      </c>
      <c r="C308" s="594">
        <v>180.03700000000001</v>
      </c>
      <c r="D308" s="595">
        <v>4.8592078081853861E-2</v>
      </c>
      <c r="E308" s="594">
        <v>154.714</v>
      </c>
      <c r="F308" s="595">
        <v>-0.14065442103567605</v>
      </c>
      <c r="G308" s="594">
        <v>175.47</v>
      </c>
      <c r="H308" s="595">
        <v>0.13415721912690512</v>
      </c>
      <c r="I308" s="594">
        <v>175.28899999999999</v>
      </c>
      <c r="J308" s="595">
        <v>-1.0315153587508498E-3</v>
      </c>
      <c r="K308" s="594">
        <v>208.113</v>
      </c>
      <c r="L308" s="595">
        <v>0.18725647359503456</v>
      </c>
      <c r="M308" s="594">
        <v>201.78299999999999</v>
      </c>
      <c r="N308" s="595">
        <v>-3.0416168139424316E-2</v>
      </c>
      <c r="O308" s="594">
        <f>+[14]S2007!Q30</f>
        <v>227.02099999999999</v>
      </c>
      <c r="P308" s="595">
        <f t="shared" si="18"/>
        <v>0.12507495676048033</v>
      </c>
      <c r="Q308" s="594">
        <f>+[15]S2008!Q30</f>
        <v>235.983</v>
      </c>
      <c r="R308" s="595">
        <f t="shared" si="19"/>
        <v>3.9476524198202009E-2</v>
      </c>
      <c r="S308" s="680">
        <v>180.03700000000001</v>
      </c>
      <c r="T308" s="681">
        <v>4.8592078081853861E-2</v>
      </c>
      <c r="U308" s="680">
        <v>154.714</v>
      </c>
      <c r="V308" s="681">
        <v>-0.14065442103567605</v>
      </c>
      <c r="W308" s="680">
        <v>175.47</v>
      </c>
      <c r="X308" s="681">
        <v>0.13415721912690512</v>
      </c>
      <c r="Y308" s="680">
        <v>175.28899999999999</v>
      </c>
      <c r="Z308" s="681">
        <v>-1.0315153587508498E-3</v>
      </c>
      <c r="AA308" s="680">
        <v>208.113</v>
      </c>
      <c r="AB308" s="681">
        <v>0.18725647359503456</v>
      </c>
      <c r="AC308" s="680">
        <v>201.78299999999999</v>
      </c>
      <c r="AD308" s="681">
        <v>-3.0416168139424316E-2</v>
      </c>
      <c r="AE308" s="594">
        <v>227.02099999999999</v>
      </c>
      <c r="AF308" s="595">
        <v>0.12507495676048033</v>
      </c>
      <c r="AG308" s="594">
        <v>235.983</v>
      </c>
      <c r="AH308" s="595">
        <v>3.9476524198202009E-2</v>
      </c>
      <c r="AI308" s="594">
        <v>235.86799999999999</v>
      </c>
      <c r="AJ308" s="595">
        <v>-4.8732323938592651E-4</v>
      </c>
      <c r="AK308" s="594">
        <v>200.059</v>
      </c>
      <c r="AL308" s="595">
        <v>-0.15181796598097241</v>
      </c>
      <c r="AM308" s="596">
        <v>85.934557896432395</v>
      </c>
      <c r="AN308" s="596">
        <v>97.463299210717793</v>
      </c>
      <c r="AO308" s="596">
        <v>97.362764320667409</v>
      </c>
      <c r="AP308" s="596">
        <v>115.59457222682003</v>
      </c>
      <c r="AQ308" s="596">
        <v>112.07862828196426</v>
      </c>
      <c r="AR308" s="594">
        <v>190.34700000000001</v>
      </c>
      <c r="AS308" s="595">
        <v>-4.8545679024687663E-2</v>
      </c>
      <c r="AT308" s="594">
        <v>188.46700000000001</v>
      </c>
      <c r="AU308" s="595">
        <v>-9.8766988710092384E-3</v>
      </c>
      <c r="AV308" s="596">
        <v>126.09685786810488</v>
      </c>
      <c r="AW308" s="596">
        <v>131.07472352905236</v>
      </c>
      <c r="AX308" s="596">
        <v>131.01084777018056</v>
      </c>
      <c r="AY308" s="596">
        <v>111.12104734026894</v>
      </c>
      <c r="AZ308" s="596">
        <v>105.72660064320112</v>
      </c>
      <c r="BA308" s="596">
        <v>104.68237084599278</v>
      </c>
    </row>
    <row r="309" spans="1:53" x14ac:dyDescent="0.25">
      <c r="A309" s="592" t="s">
        <v>73</v>
      </c>
      <c r="B309" s="593">
        <v>736.53674332608568</v>
      </c>
      <c r="C309" s="594">
        <v>758.04</v>
      </c>
      <c r="D309" s="595">
        <v>2.9195090222938379E-2</v>
      </c>
      <c r="E309" s="594">
        <v>746.26900000000001</v>
      </c>
      <c r="F309" s="595">
        <v>-1.5528204316394859E-2</v>
      </c>
      <c r="G309" s="594">
        <v>812.81200000000001</v>
      </c>
      <c r="H309" s="595">
        <v>8.9167578982913678E-2</v>
      </c>
      <c r="I309" s="594">
        <v>969.33699999999999</v>
      </c>
      <c r="J309" s="595">
        <v>0.19257220611900411</v>
      </c>
      <c r="K309" s="594">
        <v>695.92399999999998</v>
      </c>
      <c r="L309" s="595">
        <v>-0.28206186290216922</v>
      </c>
      <c r="M309" s="594">
        <v>698.43100000000004</v>
      </c>
      <c r="N309" s="595">
        <v>3.6024048603009264E-3</v>
      </c>
      <c r="O309" s="594">
        <f>+[14]S2007!Q31</f>
        <v>677.16600000000005</v>
      </c>
      <c r="P309" s="595">
        <f t="shared" si="18"/>
        <v>-3.0446815791395264E-2</v>
      </c>
      <c r="Q309" s="594">
        <f>+[15]S2008!Q31</f>
        <v>641.029</v>
      </c>
      <c r="R309" s="595">
        <f t="shared" si="19"/>
        <v>-5.3365053768204627E-2</v>
      </c>
      <c r="S309" s="680">
        <v>758.04</v>
      </c>
      <c r="T309" s="681">
        <v>2.9195090222938379E-2</v>
      </c>
      <c r="U309" s="680">
        <v>746.26900000000001</v>
      </c>
      <c r="V309" s="681">
        <v>-1.5528204316394859E-2</v>
      </c>
      <c r="W309" s="680">
        <v>812.81200000000001</v>
      </c>
      <c r="X309" s="681">
        <v>8.9167578982913678E-2</v>
      </c>
      <c r="Y309" s="680">
        <v>969.33699999999999</v>
      </c>
      <c r="Z309" s="681">
        <v>0.19257220611900411</v>
      </c>
      <c r="AA309" s="680">
        <v>695.92399999999998</v>
      </c>
      <c r="AB309" s="681">
        <v>-0.28206186290216922</v>
      </c>
      <c r="AC309" s="680">
        <v>698.43100000000004</v>
      </c>
      <c r="AD309" s="681">
        <v>3.6024048603009264E-3</v>
      </c>
      <c r="AE309" s="594">
        <v>677.16600000000005</v>
      </c>
      <c r="AF309" s="595">
        <v>-3.0446815791395264E-2</v>
      </c>
      <c r="AG309" s="594">
        <v>641.029</v>
      </c>
      <c r="AH309" s="595">
        <v>-5.3365053768204627E-2</v>
      </c>
      <c r="AI309" s="594">
        <v>642.053</v>
      </c>
      <c r="AJ309" s="595">
        <v>1.5974316294582631E-3</v>
      </c>
      <c r="AK309" s="594">
        <v>687.34500000000003</v>
      </c>
      <c r="AL309" s="595">
        <v>7.0542463005390563E-2</v>
      </c>
      <c r="AM309" s="596">
        <v>98.447179568360511</v>
      </c>
      <c r="AN309" s="596">
        <v>107.22547622816738</v>
      </c>
      <c r="AO309" s="596">
        <v>127.87412273758642</v>
      </c>
      <c r="AP309" s="596">
        <v>91.805709461242145</v>
      </c>
      <c r="AQ309" s="596">
        <v>92.13643079520871</v>
      </c>
      <c r="AR309" s="594">
        <v>707.178</v>
      </c>
      <c r="AS309" s="595">
        <v>2.8854505379394581E-2</v>
      </c>
      <c r="AT309" s="594">
        <v>720.32500000000005</v>
      </c>
      <c r="AU309" s="595">
        <v>1.8590793265627674E-2</v>
      </c>
      <c r="AV309" s="596">
        <v>89.331169859110346</v>
      </c>
      <c r="AW309" s="596">
        <v>84.564007176402299</v>
      </c>
      <c r="AX309" s="596">
        <v>84.699092396179623</v>
      </c>
      <c r="AY309" s="596">
        <v>90.673974988127284</v>
      </c>
      <c r="AZ309" s="596">
        <v>93.290327687193297</v>
      </c>
      <c r="BA309" s="596">
        <v>95.024668882908571</v>
      </c>
    </row>
    <row r="310" spans="1:53" x14ac:dyDescent="0.25">
      <c r="A310" s="592" t="s">
        <v>74</v>
      </c>
      <c r="B310" s="593">
        <v>95.176809019403294</v>
      </c>
      <c r="C310" s="594">
        <v>106.85299999999999</v>
      </c>
      <c r="D310" s="595">
        <v>0.12267894985023427</v>
      </c>
      <c r="E310" s="594">
        <v>109.563</v>
      </c>
      <c r="F310" s="595">
        <v>2.5361945850841887E-2</v>
      </c>
      <c r="G310" s="594">
        <v>105.248</v>
      </c>
      <c r="H310" s="595">
        <v>-3.9383733559687099E-2</v>
      </c>
      <c r="I310" s="594">
        <v>128.99199999999999</v>
      </c>
      <c r="J310" s="595">
        <v>0.22560048647005154</v>
      </c>
      <c r="K310" s="594">
        <v>106.154</v>
      </c>
      <c r="L310" s="595">
        <v>-0.17704973951872982</v>
      </c>
      <c r="M310" s="594">
        <v>93.114999999999995</v>
      </c>
      <c r="N310" s="595">
        <v>-0.12283098140437479</v>
      </c>
      <c r="O310" s="594">
        <f>+[14]S2007!Q32</f>
        <v>95.805000000000007</v>
      </c>
      <c r="P310" s="595">
        <f t="shared" si="18"/>
        <v>2.8889008215647449E-2</v>
      </c>
      <c r="Q310" s="594">
        <f>+[15]S2008!Q32</f>
        <v>97.885999999999996</v>
      </c>
      <c r="R310" s="595">
        <f t="shared" si="19"/>
        <v>2.172120453003485E-2</v>
      </c>
      <c r="S310" s="680">
        <v>106.85299999999999</v>
      </c>
      <c r="T310" s="681">
        <v>0.12267894985023427</v>
      </c>
      <c r="U310" s="680">
        <v>109.563</v>
      </c>
      <c r="V310" s="681">
        <v>2.5361945850841887E-2</v>
      </c>
      <c r="W310" s="680">
        <v>105.248</v>
      </c>
      <c r="X310" s="681">
        <v>-3.9383733559687099E-2</v>
      </c>
      <c r="Y310" s="680">
        <v>128.99199999999999</v>
      </c>
      <c r="Z310" s="681">
        <v>0.22560048647005154</v>
      </c>
      <c r="AA310" s="680">
        <v>106.154</v>
      </c>
      <c r="AB310" s="681">
        <v>-0.17704973951872982</v>
      </c>
      <c r="AC310" s="680">
        <v>93.114999999999995</v>
      </c>
      <c r="AD310" s="681">
        <v>-0.12283098140437479</v>
      </c>
      <c r="AE310" s="594">
        <v>95.805000000000007</v>
      </c>
      <c r="AF310" s="595">
        <v>2.8889008215647449E-2</v>
      </c>
      <c r="AG310" s="594">
        <v>97.885999999999996</v>
      </c>
      <c r="AH310" s="595">
        <v>2.172120453003485E-2</v>
      </c>
      <c r="AI310" s="594">
        <v>94.510999999999996</v>
      </c>
      <c r="AJ310" s="595">
        <v>-3.4478883599288968E-2</v>
      </c>
      <c r="AK310" s="594">
        <v>92.694000000000003</v>
      </c>
      <c r="AL310" s="595">
        <v>-1.9225275364772282E-2</v>
      </c>
      <c r="AM310" s="596">
        <v>102.53619458508419</v>
      </c>
      <c r="AN310" s="596">
        <v>98.497936417321</v>
      </c>
      <c r="AO310" s="596">
        <v>120.71911878936483</v>
      </c>
      <c r="AP310" s="596">
        <v>99.345830252777176</v>
      </c>
      <c r="AQ310" s="596">
        <v>87.143084424396136</v>
      </c>
      <c r="AR310" s="594">
        <v>90.614000000000004</v>
      </c>
      <c r="AS310" s="595">
        <v>-2.2439424342460119E-2</v>
      </c>
      <c r="AT310" s="594">
        <v>92.858999999999995</v>
      </c>
      <c r="AU310" s="595">
        <v>2.477542101661984E-2</v>
      </c>
      <c r="AV310" s="596">
        <v>89.660561706269377</v>
      </c>
      <c r="AW310" s="596">
        <v>91.608097105369055</v>
      </c>
      <c r="AX310" s="596">
        <v>88.449552188520684</v>
      </c>
      <c r="AY310" s="596">
        <v>86.749085191805577</v>
      </c>
      <c r="AZ310" s="596">
        <v>84.802485657866427</v>
      </c>
      <c r="BA310" s="596">
        <v>86.903502943295933</v>
      </c>
    </row>
    <row r="311" spans="1:53" x14ac:dyDescent="0.25">
      <c r="A311" s="598"/>
      <c r="B311" s="598"/>
      <c r="C311" s="599"/>
      <c r="D311" s="600"/>
      <c r="E311" s="599"/>
      <c r="F311" s="600"/>
      <c r="G311" s="599"/>
      <c r="H311" s="600"/>
      <c r="I311" s="599"/>
      <c r="J311" s="600"/>
      <c r="K311" s="599"/>
      <c r="L311" s="600"/>
      <c r="M311" s="599"/>
      <c r="N311" s="600"/>
      <c r="O311" s="599"/>
      <c r="P311" s="600"/>
      <c r="Q311" s="599"/>
      <c r="R311" s="600"/>
      <c r="S311" s="682"/>
      <c r="T311" s="683"/>
      <c r="U311" s="682"/>
      <c r="V311" s="683"/>
      <c r="W311" s="682"/>
      <c r="X311" s="683"/>
      <c r="Y311" s="682"/>
      <c r="Z311" s="683"/>
      <c r="AA311" s="682"/>
      <c r="AB311" s="683"/>
      <c r="AC311" s="682"/>
      <c r="AD311" s="683"/>
      <c r="AE311" s="599"/>
      <c r="AF311" s="600"/>
      <c r="AG311" s="599"/>
      <c r="AH311" s="600"/>
      <c r="AI311" s="599"/>
      <c r="AJ311" s="600"/>
      <c r="AK311" s="599"/>
      <c r="AL311" s="600"/>
      <c r="AM311" s="601"/>
      <c r="AN311" s="601"/>
      <c r="AO311" s="601"/>
      <c r="AP311" s="601"/>
      <c r="AQ311" s="601"/>
      <c r="AR311" s="599"/>
      <c r="AS311" s="600"/>
      <c r="AT311" s="599"/>
      <c r="AU311" s="600"/>
      <c r="AV311" s="601"/>
      <c r="AW311" s="601"/>
      <c r="AX311" s="601"/>
      <c r="AY311" s="601"/>
      <c r="AZ311" s="596"/>
      <c r="BA311" s="596"/>
    </row>
    <row r="312" spans="1:53" x14ac:dyDescent="0.25">
      <c r="A312" s="602" t="s">
        <v>286</v>
      </c>
      <c r="B312" s="603">
        <f>SUM(B290:B310)</f>
        <v>8019.070149596906</v>
      </c>
      <c r="C312" s="604">
        <f>SUM(C290:C310)</f>
        <v>7997.3030000000008</v>
      </c>
      <c r="D312" s="605">
        <f>(+C312-B312)/B312</f>
        <v>-2.714423142688111E-3</v>
      </c>
      <c r="E312" s="604">
        <f>SUM(E290:E310)</f>
        <v>8150.8540000000021</v>
      </c>
      <c r="F312" s="605">
        <f>(+E312-C312)/C312</f>
        <v>1.9200347917291777E-2</v>
      </c>
      <c r="G312" s="604">
        <f>SUM(G290:G310)</f>
        <v>8363.7660000000014</v>
      </c>
      <c r="H312" s="605">
        <f>(+G312-E312)/E312</f>
        <v>2.61214346374011E-2</v>
      </c>
      <c r="I312" s="604">
        <f>SUM(I290:I310)</f>
        <v>9133.4629999999979</v>
      </c>
      <c r="J312" s="605">
        <f>(+I312-G312)/G312</f>
        <v>9.202756270321244E-2</v>
      </c>
      <c r="K312" s="604">
        <f>SUM(K290:K310)</f>
        <v>8146.9240000000009</v>
      </c>
      <c r="L312" s="605">
        <f>(+K312-I312)/I312</f>
        <v>-0.10801368549913623</v>
      </c>
      <c r="M312" s="604">
        <f>SUM(M290:M310)</f>
        <v>8486.8339999999989</v>
      </c>
      <c r="N312" s="605">
        <f>(+M312-K312)/K312</f>
        <v>4.1722495508734095E-2</v>
      </c>
      <c r="O312" s="604">
        <f>SUM(O290:O310)</f>
        <v>8706.0319999999974</v>
      </c>
      <c r="P312" s="605">
        <f>(+O312-M312)/M312</f>
        <v>2.5828006062095538E-2</v>
      </c>
      <c r="Q312" s="604">
        <f>SUM(Q290:Q310)</f>
        <v>8877.4840000000022</v>
      </c>
      <c r="R312" s="605">
        <f>(+Q312-O312)/O312</f>
        <v>1.9693472295990277E-2</v>
      </c>
      <c r="S312" s="684">
        <v>7997.3030000000008</v>
      </c>
      <c r="T312" s="685">
        <v>-2.714423142688111E-3</v>
      </c>
      <c r="U312" s="684">
        <v>8150.8540000000021</v>
      </c>
      <c r="V312" s="685">
        <v>1.9200347917291777E-2</v>
      </c>
      <c r="W312" s="684">
        <v>8363.7660000000014</v>
      </c>
      <c r="X312" s="685">
        <v>2.61214346374011E-2</v>
      </c>
      <c r="Y312" s="684">
        <v>9133.4629999999979</v>
      </c>
      <c r="Z312" s="685">
        <v>9.202756270321244E-2</v>
      </c>
      <c r="AA312" s="684">
        <v>8146.9240000000009</v>
      </c>
      <c r="AB312" s="685">
        <v>-0.10801368549913623</v>
      </c>
      <c r="AC312" s="684">
        <v>8486.8339999999989</v>
      </c>
      <c r="AD312" s="685">
        <v>4.1722495508734095E-2</v>
      </c>
      <c r="AE312" s="604">
        <v>8706.0319999999974</v>
      </c>
      <c r="AF312" s="605">
        <v>2.5828006062095538E-2</v>
      </c>
      <c r="AG312" s="604">
        <v>8877.4840000000022</v>
      </c>
      <c r="AH312" s="605">
        <v>1.9693472295990277E-2</v>
      </c>
      <c r="AI312" s="604">
        <v>8826.8970000000027</v>
      </c>
      <c r="AJ312" s="605">
        <v>-5.698348766384656E-3</v>
      </c>
      <c r="AK312" s="604">
        <v>8849.4599999999991</v>
      </c>
      <c r="AL312" s="605">
        <v>2.556164414289241E-3</v>
      </c>
      <c r="AM312" s="606">
        <v>101.92003479172918</v>
      </c>
      <c r="AN312" s="606">
        <v>104.58233231878297</v>
      </c>
      <c r="AO312" s="606">
        <v>114.20678946389798</v>
      </c>
      <c r="AP312" s="606">
        <v>101.87089322487844</v>
      </c>
      <c r="AQ312" s="606">
        <v>106.12120110992416</v>
      </c>
      <c r="AR312" s="604">
        <v>8640.7750000000015</v>
      </c>
      <c r="AS312" s="605">
        <v>-2.3581664869946607E-2</v>
      </c>
      <c r="AT312" s="604">
        <v>8658.5600000000031</v>
      </c>
      <c r="AU312" s="605">
        <v>2.0582644496589335E-3</v>
      </c>
      <c r="AV312" s="606">
        <v>108.86210013550814</v>
      </c>
      <c r="AW312" s="606">
        <v>111.00597288861009</v>
      </c>
      <c r="AX312" s="606">
        <v>110.37342213993895</v>
      </c>
      <c r="AY312" s="606">
        <v>110.65555475389638</v>
      </c>
      <c r="AZ312" s="606">
        <v>108.04611254569197</v>
      </c>
      <c r="BA312" s="606">
        <v>108.26850001806862</v>
      </c>
    </row>
    <row r="313" spans="1:53" x14ac:dyDescent="0.25">
      <c r="A313" s="613"/>
      <c r="B313" s="614"/>
      <c r="C313" s="614"/>
      <c r="D313" s="615"/>
      <c r="E313" s="614"/>
      <c r="F313" s="615"/>
      <c r="G313" s="614"/>
      <c r="H313" s="615"/>
      <c r="I313" s="614"/>
      <c r="J313" s="615"/>
      <c r="K313" s="614"/>
      <c r="L313" s="615"/>
      <c r="M313" s="614"/>
      <c r="N313" s="615"/>
      <c r="O313" s="614"/>
      <c r="P313" s="615"/>
      <c r="Q313" s="614"/>
      <c r="R313" s="615"/>
      <c r="S313" s="615"/>
      <c r="T313" s="615"/>
      <c r="U313" s="615"/>
      <c r="V313" s="615"/>
      <c r="W313" s="615"/>
      <c r="X313" s="615"/>
      <c r="Y313" s="615"/>
      <c r="Z313" s="615"/>
      <c r="AA313" s="615"/>
      <c r="AB313" s="615"/>
      <c r="AC313" s="615"/>
      <c r="AD313" s="615"/>
      <c r="AI313" s="614"/>
      <c r="AJ313" s="615"/>
      <c r="AK313" s="614"/>
      <c r="AL313" s="615"/>
      <c r="AM313" s="616"/>
      <c r="AN313" s="616"/>
      <c r="AO313" s="616"/>
      <c r="AP313" s="616"/>
      <c r="AQ313" s="616"/>
      <c r="AR313" s="614"/>
      <c r="AS313" s="616"/>
      <c r="AT313" s="616"/>
      <c r="AU313" s="616"/>
      <c r="AV313" s="616"/>
      <c r="AW313" s="616"/>
      <c r="AX313" s="616"/>
      <c r="AY313" s="616"/>
      <c r="AZ313" s="616"/>
    </row>
    <row r="314" spans="1:53" x14ac:dyDescent="0.25">
      <c r="A314" s="613"/>
      <c r="B314" s="614"/>
      <c r="C314" s="614"/>
      <c r="D314" s="615"/>
      <c r="E314" s="614"/>
      <c r="F314" s="615"/>
      <c r="G314" s="614"/>
      <c r="H314" s="615"/>
      <c r="I314" s="614"/>
      <c r="J314" s="615"/>
      <c r="K314" s="614"/>
      <c r="L314" s="615"/>
      <c r="M314" s="614"/>
      <c r="N314" s="615"/>
      <c r="O314" s="614"/>
      <c r="P314" s="615"/>
      <c r="Q314" s="614"/>
      <c r="R314" s="615"/>
      <c r="S314" s="615"/>
      <c r="T314" s="615"/>
      <c r="U314" s="615"/>
      <c r="V314" s="615"/>
      <c r="W314" s="615"/>
      <c r="X314" s="615"/>
      <c r="Y314" s="615"/>
      <c r="Z314" s="615"/>
      <c r="AA314" s="615"/>
      <c r="AB314" s="615"/>
      <c r="AC314" s="615"/>
      <c r="AD314" s="615"/>
      <c r="AI314" s="614"/>
      <c r="AJ314" s="615"/>
      <c r="AK314" s="614"/>
      <c r="AL314" s="615"/>
      <c r="AM314" s="616"/>
      <c r="AN314" s="616"/>
      <c r="AO314" s="616"/>
      <c r="AP314" s="616"/>
      <c r="AQ314" s="616"/>
      <c r="AR314" s="614"/>
      <c r="AS314" s="616"/>
      <c r="AT314" s="616"/>
      <c r="AU314" s="616"/>
      <c r="AV314" s="616"/>
      <c r="AW314" s="616"/>
      <c r="AX314" s="616"/>
      <c r="AY314" s="616"/>
      <c r="AZ314" s="616"/>
    </row>
    <row r="315" spans="1:53" x14ac:dyDescent="0.25">
      <c r="A315" s="429"/>
      <c r="B315" s="429"/>
      <c r="C315" s="429"/>
      <c r="D315" s="429"/>
      <c r="E315" s="429"/>
      <c r="F315" s="429"/>
      <c r="G315" s="429"/>
      <c r="H315" s="575"/>
      <c r="I315" s="429"/>
      <c r="J315" s="429"/>
      <c r="K315" s="429"/>
      <c r="L315" s="429"/>
      <c r="M315" s="429"/>
      <c r="N315" s="429"/>
      <c r="O315" s="429"/>
      <c r="P315" s="429"/>
      <c r="Q315" s="429"/>
      <c r="R315" s="429"/>
      <c r="S315" s="429"/>
      <c r="T315" s="429"/>
      <c r="U315" s="429"/>
      <c r="V315" s="429"/>
      <c r="W315" s="429"/>
      <c r="X315" s="429"/>
      <c r="Y315" s="429"/>
      <c r="Z315" s="429"/>
      <c r="AA315" s="429"/>
      <c r="AB315" s="429"/>
      <c r="AC315" s="429"/>
      <c r="AD315" s="429"/>
      <c r="AI315" s="429"/>
      <c r="AJ315" s="429"/>
      <c r="AK315" s="429"/>
      <c r="AL315" s="429"/>
      <c r="AM315" s="429"/>
      <c r="AN315" s="429"/>
      <c r="AO315" s="429"/>
      <c r="AP315" s="429"/>
      <c r="AQ315" s="429"/>
      <c r="AR315" s="429"/>
      <c r="AS315" s="429"/>
      <c r="AT315" s="429"/>
      <c r="AU315" s="429"/>
      <c r="AV315" s="429"/>
      <c r="AW315" s="429"/>
      <c r="AX315" s="429"/>
      <c r="AY315" s="429"/>
      <c r="AZ315" s="429"/>
    </row>
    <row r="316" spans="1:53" ht="30.75" x14ac:dyDescent="0.45">
      <c r="A316" s="429"/>
      <c r="B316" s="429"/>
      <c r="C316" s="429"/>
      <c r="D316" s="429"/>
      <c r="E316" s="429"/>
      <c r="F316" s="429"/>
      <c r="G316" s="429"/>
      <c r="H316" s="574"/>
      <c r="I316" s="429"/>
      <c r="J316" s="429"/>
      <c r="K316" s="429"/>
      <c r="L316" s="429"/>
      <c r="M316" s="429"/>
      <c r="N316" s="429"/>
      <c r="O316" s="429"/>
      <c r="P316" s="429"/>
      <c r="Q316" s="429"/>
      <c r="R316" s="429"/>
      <c r="S316" s="429"/>
      <c r="T316" s="429"/>
      <c r="U316" s="429"/>
      <c r="V316" s="429"/>
      <c r="W316" s="429"/>
      <c r="X316" s="429"/>
      <c r="Y316" s="429"/>
      <c r="Z316" s="429"/>
      <c r="AA316" s="429"/>
      <c r="AB316" s="429"/>
      <c r="AC316" s="429"/>
      <c r="AD316" s="429"/>
      <c r="AI316" s="574"/>
      <c r="AJ316" s="429"/>
      <c r="AK316" s="574" t="s">
        <v>296</v>
      </c>
      <c r="AL316" s="429"/>
      <c r="AM316" s="429"/>
      <c r="AN316" s="429"/>
      <c r="AO316" s="429"/>
      <c r="AP316" s="429"/>
      <c r="AQ316" s="429"/>
      <c r="AR316" s="429"/>
      <c r="AS316" s="429"/>
      <c r="AT316" s="429"/>
      <c r="AU316" s="429"/>
      <c r="AV316" s="429"/>
      <c r="AW316" s="429"/>
      <c r="AX316" s="429"/>
      <c r="AY316" s="429"/>
      <c r="AZ316" s="429"/>
    </row>
    <row r="317" spans="1:53" x14ac:dyDescent="0.25">
      <c r="A317" s="429"/>
      <c r="B317" s="429"/>
      <c r="C317" s="429"/>
      <c r="D317" s="429"/>
      <c r="E317" s="429"/>
      <c r="F317" s="429"/>
      <c r="G317" s="429"/>
      <c r="H317" s="576"/>
      <c r="I317" s="429"/>
      <c r="J317" s="429"/>
      <c r="K317" s="429"/>
      <c r="L317" s="429"/>
      <c r="M317" s="429"/>
      <c r="N317" s="429"/>
      <c r="O317" s="429"/>
      <c r="P317" s="429"/>
      <c r="Q317" s="429"/>
      <c r="R317" s="429"/>
      <c r="S317" s="429"/>
      <c r="T317" s="429"/>
      <c r="U317" s="429"/>
      <c r="V317" s="429"/>
      <c r="W317" s="429"/>
      <c r="X317" s="429"/>
      <c r="Y317" s="429"/>
      <c r="Z317" s="429"/>
      <c r="AA317" s="429"/>
      <c r="AB317" s="429"/>
      <c r="AC317" s="429"/>
      <c r="AD317" s="429"/>
      <c r="AI317" s="429"/>
      <c r="AJ317" s="429"/>
      <c r="AK317" s="429"/>
      <c r="AL317" s="429"/>
      <c r="AM317" s="577"/>
      <c r="AN317" s="577"/>
      <c r="AO317" s="577"/>
      <c r="AP317" s="429"/>
      <c r="AQ317" s="429"/>
      <c r="AR317" s="429"/>
      <c r="AS317" s="429"/>
      <c r="AT317" s="429"/>
      <c r="AU317" s="429"/>
      <c r="AV317" s="429"/>
      <c r="AW317" s="429"/>
      <c r="AX317" s="429"/>
      <c r="AY317" s="429"/>
      <c r="AZ317" s="429"/>
    </row>
    <row r="318" spans="1:53" x14ac:dyDescent="0.25">
      <c r="A318" s="429"/>
      <c r="B318" s="429"/>
      <c r="C318" s="429"/>
      <c r="D318" s="429"/>
      <c r="E318" s="576"/>
      <c r="F318" s="576"/>
      <c r="G318" s="429"/>
      <c r="H318" s="429"/>
      <c r="I318" s="429"/>
      <c r="J318" s="429"/>
      <c r="K318" s="429"/>
      <c r="L318" s="429"/>
      <c r="M318" s="429"/>
      <c r="N318" s="429"/>
      <c r="O318" s="429"/>
      <c r="P318" s="429"/>
      <c r="Q318" s="429"/>
      <c r="R318" s="429"/>
      <c r="S318" s="429"/>
      <c r="T318" s="429"/>
      <c r="U318" s="429"/>
      <c r="V318" s="429"/>
      <c r="W318" s="429"/>
      <c r="X318" s="429"/>
      <c r="Y318" s="429"/>
      <c r="Z318" s="429"/>
      <c r="AA318" s="429"/>
      <c r="AB318" s="429"/>
      <c r="AC318" s="429"/>
      <c r="AD318" s="429"/>
      <c r="AI318" s="429"/>
      <c r="AJ318" s="429"/>
      <c r="AK318" s="429"/>
      <c r="AL318" s="429"/>
      <c r="AM318" s="608" t="s">
        <v>283</v>
      </c>
      <c r="AN318" s="581"/>
      <c r="AO318" s="581"/>
      <c r="AP318" s="581"/>
      <c r="AQ318" s="581"/>
      <c r="AR318" s="580"/>
      <c r="AS318" s="580"/>
      <c r="AT318" s="580"/>
      <c r="AU318" s="580"/>
      <c r="AV318" s="581"/>
      <c r="AW318" s="581"/>
      <c r="AX318" s="813" t="s">
        <v>283</v>
      </c>
      <c r="AY318" s="813"/>
      <c r="AZ318" s="813"/>
      <c r="BA318" s="813"/>
    </row>
    <row r="319" spans="1:53" x14ac:dyDescent="0.25">
      <c r="A319" s="582"/>
      <c r="B319" s="583">
        <v>2000</v>
      </c>
      <c r="C319" s="808">
        <v>2001</v>
      </c>
      <c r="D319" s="809"/>
      <c r="E319" s="610">
        <v>2002</v>
      </c>
      <c r="F319" s="611"/>
      <c r="G319" s="610">
        <v>2003</v>
      </c>
      <c r="H319" s="611"/>
      <c r="I319" s="610">
        <v>2004</v>
      </c>
      <c r="J319" s="611"/>
      <c r="K319" s="808">
        <v>2005</v>
      </c>
      <c r="L319" s="809"/>
      <c r="M319" s="808">
        <v>2006</v>
      </c>
      <c r="N319" s="809"/>
      <c r="O319" s="808">
        <v>2007</v>
      </c>
      <c r="P319" s="809"/>
      <c r="Q319" s="808">
        <v>2008</v>
      </c>
      <c r="R319" s="809"/>
      <c r="S319" s="817">
        <v>2001</v>
      </c>
      <c r="T319" s="818"/>
      <c r="U319" s="817">
        <v>2002</v>
      </c>
      <c r="V319" s="818"/>
      <c r="W319" s="817">
        <v>2003</v>
      </c>
      <c r="X319" s="818"/>
      <c r="Y319" s="817">
        <v>2004</v>
      </c>
      <c r="Z319" s="818"/>
      <c r="AA319" s="817">
        <v>2005</v>
      </c>
      <c r="AB319" s="818"/>
      <c r="AC319" s="817">
        <v>2006</v>
      </c>
      <c r="AD319" s="818"/>
      <c r="AE319" s="808">
        <v>2007</v>
      </c>
      <c r="AF319" s="809"/>
      <c r="AG319" s="808">
        <v>2008</v>
      </c>
      <c r="AH319" s="809"/>
      <c r="AI319" s="808">
        <f>+AI286</f>
        <v>2009</v>
      </c>
      <c r="AJ319" s="809"/>
      <c r="AK319" s="808">
        <f>+AK286</f>
        <v>2010</v>
      </c>
      <c r="AL319" s="809"/>
      <c r="AM319" s="584" t="s">
        <v>4</v>
      </c>
      <c r="AN319" s="584" t="s">
        <v>5</v>
      </c>
      <c r="AO319" s="584" t="s">
        <v>6</v>
      </c>
      <c r="AP319" s="584" t="s">
        <v>7</v>
      </c>
      <c r="AQ319" s="584" t="s">
        <v>8</v>
      </c>
      <c r="AR319" s="808">
        <f>+AR286</f>
        <v>2011</v>
      </c>
      <c r="AS319" s="809"/>
      <c r="AT319" s="808">
        <v>2012</v>
      </c>
      <c r="AU319" s="809"/>
      <c r="AV319" s="584" t="s">
        <v>9</v>
      </c>
      <c r="AW319" s="584" t="s">
        <v>10</v>
      </c>
      <c r="AX319" s="584" t="s">
        <v>11</v>
      </c>
      <c r="AY319" s="584" t="s">
        <v>12</v>
      </c>
      <c r="AZ319" s="584" t="s">
        <v>13</v>
      </c>
      <c r="BA319" s="584" t="s">
        <v>14</v>
      </c>
    </row>
    <row r="320" spans="1:53" x14ac:dyDescent="0.25">
      <c r="A320" s="585"/>
      <c r="B320" s="582"/>
      <c r="C320" s="586"/>
      <c r="D320" s="587" t="s">
        <v>284</v>
      </c>
      <c r="E320" s="586"/>
      <c r="F320" s="587" t="s">
        <v>284</v>
      </c>
      <c r="G320" s="586"/>
      <c r="H320" s="587" t="s">
        <v>284</v>
      </c>
      <c r="I320" s="586"/>
      <c r="J320" s="587" t="s">
        <v>284</v>
      </c>
      <c r="K320" s="586"/>
      <c r="L320" s="587" t="s">
        <v>284</v>
      </c>
      <c r="M320" s="586"/>
      <c r="N320" s="587" t="s">
        <v>284</v>
      </c>
      <c r="O320" s="586"/>
      <c r="P320" s="587" t="s">
        <v>284</v>
      </c>
      <c r="Q320" s="586"/>
      <c r="R320" s="587" t="s">
        <v>284</v>
      </c>
      <c r="S320" s="689"/>
      <c r="T320" s="690" t="s">
        <v>284</v>
      </c>
      <c r="U320" s="689"/>
      <c r="V320" s="690" t="s">
        <v>284</v>
      </c>
      <c r="W320" s="689"/>
      <c r="X320" s="690" t="s">
        <v>284</v>
      </c>
      <c r="Y320" s="689"/>
      <c r="Z320" s="690" t="s">
        <v>284</v>
      </c>
      <c r="AA320" s="689"/>
      <c r="AB320" s="690" t="s">
        <v>284</v>
      </c>
      <c r="AC320" s="689"/>
      <c r="AD320" s="690" t="s">
        <v>284</v>
      </c>
      <c r="AE320" s="670"/>
      <c r="AF320" s="671" t="s">
        <v>284</v>
      </c>
      <c r="AG320" s="586"/>
      <c r="AH320" s="587" t="s">
        <v>284</v>
      </c>
      <c r="AI320" s="586"/>
      <c r="AJ320" s="587" t="s">
        <v>284</v>
      </c>
      <c r="AK320" s="586"/>
      <c r="AL320" s="587" t="s">
        <v>284</v>
      </c>
      <c r="AM320" s="588"/>
      <c r="AN320" s="588"/>
      <c r="AO320" s="588"/>
      <c r="AP320" s="588"/>
      <c r="AQ320" s="588"/>
      <c r="AR320" s="586"/>
      <c r="AS320" s="587" t="s">
        <v>284</v>
      </c>
      <c r="AT320" s="586"/>
      <c r="AU320" s="587" t="s">
        <v>284</v>
      </c>
      <c r="AV320" s="588"/>
      <c r="AW320" s="588"/>
      <c r="AX320" s="588"/>
      <c r="AY320" s="588"/>
      <c r="AZ320" s="588"/>
      <c r="BA320" s="588"/>
    </row>
    <row r="321" spans="1:53" x14ac:dyDescent="0.25">
      <c r="A321" s="585"/>
      <c r="B321" s="589"/>
      <c r="C321" s="590"/>
      <c r="D321" s="591" t="s">
        <v>17</v>
      </c>
      <c r="E321" s="590"/>
      <c r="F321" s="591" t="s">
        <v>17</v>
      </c>
      <c r="G321" s="590"/>
      <c r="H321" s="591" t="s">
        <v>17</v>
      </c>
      <c r="I321" s="590"/>
      <c r="J321" s="591" t="s">
        <v>17</v>
      </c>
      <c r="K321" s="590"/>
      <c r="L321" s="591" t="s">
        <v>17</v>
      </c>
      <c r="M321" s="590"/>
      <c r="N321" s="591" t="s">
        <v>17</v>
      </c>
      <c r="O321" s="590"/>
      <c r="P321" s="591" t="s">
        <v>17</v>
      </c>
      <c r="Q321" s="590"/>
      <c r="R321" s="591" t="s">
        <v>17</v>
      </c>
      <c r="S321" s="691"/>
      <c r="T321" s="692" t="s">
        <v>17</v>
      </c>
      <c r="U321" s="691"/>
      <c r="V321" s="692" t="s">
        <v>17</v>
      </c>
      <c r="W321" s="691"/>
      <c r="X321" s="692" t="s">
        <v>17</v>
      </c>
      <c r="Y321" s="691"/>
      <c r="Z321" s="692" t="s">
        <v>17</v>
      </c>
      <c r="AA321" s="691"/>
      <c r="AB321" s="692" t="s">
        <v>17</v>
      </c>
      <c r="AC321" s="691"/>
      <c r="AD321" s="692" t="s">
        <v>17</v>
      </c>
      <c r="AE321" s="672"/>
      <c r="AF321" s="673" t="s">
        <v>17</v>
      </c>
      <c r="AG321" s="590"/>
      <c r="AH321" s="591" t="s">
        <v>17</v>
      </c>
      <c r="AI321" s="590"/>
      <c r="AJ321" s="591" t="s">
        <v>17</v>
      </c>
      <c r="AK321" s="590"/>
      <c r="AL321" s="591" t="s">
        <v>17</v>
      </c>
      <c r="AM321" s="588"/>
      <c r="AN321" s="588"/>
      <c r="AO321" s="588"/>
      <c r="AP321" s="588"/>
      <c r="AQ321" s="588"/>
      <c r="AR321" s="590"/>
      <c r="AS321" s="591" t="s">
        <v>17</v>
      </c>
      <c r="AT321" s="590"/>
      <c r="AU321" s="591" t="s">
        <v>17</v>
      </c>
      <c r="AV321" s="588"/>
      <c r="AW321" s="588"/>
      <c r="AX321" s="588"/>
      <c r="AY321" s="588"/>
      <c r="AZ321" s="588"/>
      <c r="BA321" s="588"/>
    </row>
    <row r="322" spans="1:53" x14ac:dyDescent="0.25">
      <c r="A322" s="585"/>
      <c r="B322" s="589"/>
      <c r="C322" s="590"/>
      <c r="D322" s="591" t="s">
        <v>285</v>
      </c>
      <c r="E322" s="590"/>
      <c r="F322" s="591" t="s">
        <v>285</v>
      </c>
      <c r="G322" s="590"/>
      <c r="H322" s="591" t="s">
        <v>285</v>
      </c>
      <c r="I322" s="590"/>
      <c r="J322" s="591" t="s">
        <v>285</v>
      </c>
      <c r="K322" s="590"/>
      <c r="L322" s="591" t="s">
        <v>285</v>
      </c>
      <c r="M322" s="590"/>
      <c r="N322" s="591" t="s">
        <v>285</v>
      </c>
      <c r="O322" s="590"/>
      <c r="P322" s="591" t="s">
        <v>285</v>
      </c>
      <c r="Q322" s="590"/>
      <c r="R322" s="591" t="s">
        <v>285</v>
      </c>
      <c r="S322" s="691"/>
      <c r="T322" s="692" t="s">
        <v>285</v>
      </c>
      <c r="U322" s="691"/>
      <c r="V322" s="692" t="s">
        <v>285</v>
      </c>
      <c r="W322" s="691"/>
      <c r="X322" s="692" t="s">
        <v>285</v>
      </c>
      <c r="Y322" s="691"/>
      <c r="Z322" s="692" t="s">
        <v>285</v>
      </c>
      <c r="AA322" s="691"/>
      <c r="AB322" s="692" t="s">
        <v>285</v>
      </c>
      <c r="AC322" s="691"/>
      <c r="AD322" s="692" t="s">
        <v>285</v>
      </c>
      <c r="AE322" s="672"/>
      <c r="AF322" s="673" t="s">
        <v>285</v>
      </c>
      <c r="AG322" s="590"/>
      <c r="AH322" s="591" t="s">
        <v>285</v>
      </c>
      <c r="AI322" s="590"/>
      <c r="AJ322" s="591" t="s">
        <v>285</v>
      </c>
      <c r="AK322" s="590"/>
      <c r="AL322" s="591" t="s">
        <v>285</v>
      </c>
      <c r="AM322" s="588"/>
      <c r="AN322" s="588"/>
      <c r="AO322" s="588"/>
      <c r="AP322" s="588"/>
      <c r="AQ322" s="588"/>
      <c r="AR322" s="590"/>
      <c r="AS322" s="591" t="s">
        <v>285</v>
      </c>
      <c r="AT322" s="590"/>
      <c r="AU322" s="591" t="s">
        <v>285</v>
      </c>
      <c r="AV322" s="588"/>
      <c r="AW322" s="588"/>
      <c r="AX322" s="588"/>
      <c r="AY322" s="588"/>
      <c r="AZ322" s="588"/>
      <c r="BA322" s="588"/>
    </row>
    <row r="323" spans="1:53" x14ac:dyDescent="0.25">
      <c r="A323" s="592" t="s">
        <v>54</v>
      </c>
      <c r="B323" s="593">
        <v>5571.8737572755863</v>
      </c>
      <c r="C323" s="594">
        <f>+'SA16 TEMPLATE anni pregressi'!C12+'SA16 TEMPLATE anni pregressi'!C42+'SA16 TEMPLATE anni pregressi'!C73+'SA16 TEMPLATE anni pregressi'!C104+'SA16 TEMPLATE anni pregressi'!C135+'SA16 TEMPLATE anni pregressi'!C166+'SA16 TEMPLATE anni pregressi'!C197+'SA16 TEMPLATE anni pregressi'!C228+'SA16 TEMPLATE anni pregressi'!C259+'SA16 TEMPLATE anni pregressi'!C290</f>
        <v>5969.9529999999986</v>
      </c>
      <c r="D323" s="595">
        <f t="shared" ref="D323:D343" si="20">(+C323-B323)/B323</f>
        <v>7.1444411712417624E-2</v>
      </c>
      <c r="E323" s="594">
        <f>+'SA16 TEMPLATE anni pregressi'!E12+'SA16 TEMPLATE anni pregressi'!E42+'SA16 TEMPLATE anni pregressi'!E73+'SA16 TEMPLATE anni pregressi'!E104+'SA16 TEMPLATE anni pregressi'!E135+'SA16 TEMPLATE anni pregressi'!E166+'SA16 TEMPLATE anni pregressi'!E197+'SA16 TEMPLATE anni pregressi'!E228+'SA16 TEMPLATE anni pregressi'!E259+'SA16 TEMPLATE anni pregressi'!E290</f>
        <v>6031.6889999999985</v>
      </c>
      <c r="F323" s="595">
        <f t="shared" ref="F323:F343" si="21">(+E323-C323)/C323</f>
        <v>1.0341119938465159E-2</v>
      </c>
      <c r="G323" s="594">
        <f>+'SA16 TEMPLATE anni pregressi'!G12+'SA16 TEMPLATE anni pregressi'!G42+'SA16 TEMPLATE anni pregressi'!G73+'SA16 TEMPLATE anni pregressi'!G104+'SA16 TEMPLATE anni pregressi'!G135+'SA16 TEMPLATE anni pregressi'!G166+'SA16 TEMPLATE anni pregressi'!G197+'SA16 TEMPLATE anni pregressi'!G228+'SA16 TEMPLATE anni pregressi'!G259+'SA16 TEMPLATE anni pregressi'!G290</f>
        <v>6342.8010000000004</v>
      </c>
      <c r="H323" s="595">
        <f t="shared" ref="H323:H343" si="22">(+G323-E323)/E323</f>
        <v>5.1579582435367935E-2</v>
      </c>
      <c r="I323" s="594">
        <f>+'SA16 TEMPLATE anni pregressi'!I12+'SA16 TEMPLATE anni pregressi'!I42+'SA16 TEMPLATE anni pregressi'!I73+'SA16 TEMPLATE anni pregressi'!I104+'SA16 TEMPLATE anni pregressi'!I135+'SA16 TEMPLATE anni pregressi'!I166+'SA16 TEMPLATE anni pregressi'!I197+'SA16 TEMPLATE anni pregressi'!I228+'SA16 TEMPLATE anni pregressi'!I259+'SA16 TEMPLATE anni pregressi'!I290</f>
        <v>7358.0749999999989</v>
      </c>
      <c r="J323" s="595">
        <f t="shared" ref="J323:J343" si="23">(+I323-G323)/G323</f>
        <v>0.16006713753119456</v>
      </c>
      <c r="K323" s="594">
        <f>+'SA16 TEMPLATE anni pregressi'!K12+'SA16 TEMPLATE anni pregressi'!K42+'SA16 TEMPLATE anni pregressi'!K73+'SA16 TEMPLATE anni pregressi'!K104+'SA16 TEMPLATE anni pregressi'!K135+'SA16 TEMPLATE anni pregressi'!K166+'SA16 TEMPLATE anni pregressi'!K197+'SA16 TEMPLATE anni pregressi'!K228+'SA16 TEMPLATE anni pregressi'!K259+'SA16 TEMPLATE anni pregressi'!K290</f>
        <v>7529.8970000000008</v>
      </c>
      <c r="L323" s="595">
        <f t="shared" ref="L323:L343" si="24">(+K323-I323)/I323</f>
        <v>2.3351487991084892E-2</v>
      </c>
      <c r="M323" s="594">
        <f>+'SA16 TEMPLATE anni pregressi'!M12+'SA16 TEMPLATE anni pregressi'!M42+'SA16 TEMPLATE anni pregressi'!M73+'SA16 TEMPLATE anni pregressi'!M104+'SA16 TEMPLATE anni pregressi'!M135+'SA16 TEMPLATE anni pregressi'!M166+'SA16 TEMPLATE anni pregressi'!M197+'SA16 TEMPLATE anni pregressi'!M228+'SA16 TEMPLATE anni pregressi'!M259+'SA16 TEMPLATE anni pregressi'!M290</f>
        <v>7641.9119999999994</v>
      </c>
      <c r="N323" s="595">
        <f t="shared" ref="N323:N343" si="25">(+M323-K323)/K323</f>
        <v>1.4876033496872334E-2</v>
      </c>
      <c r="O323" s="594">
        <f>+'SA16 TEMPLATE anni pregressi'!O12+'SA16 TEMPLATE anni pregressi'!O42+'SA16 TEMPLATE anni pregressi'!O73+'SA16 TEMPLATE anni pregressi'!O104+'SA16 TEMPLATE anni pregressi'!O135+'SA16 TEMPLATE anni pregressi'!O166+'SA16 TEMPLATE anni pregressi'!O197+'SA16 TEMPLATE anni pregressi'!O228+'SA16 TEMPLATE anni pregressi'!O259+'SA16 TEMPLATE anni pregressi'!O290</f>
        <v>7900.0500000000011</v>
      </c>
      <c r="P323" s="595">
        <f t="shared" ref="P323:P343" si="26">(+O323-M323)/M323</f>
        <v>3.3779242681674662E-2</v>
      </c>
      <c r="Q323" s="594">
        <f>+'SA16 TEMPLATE anni pregressi'!Q12+'SA16 TEMPLATE anni pregressi'!Q42+'SA16 TEMPLATE anni pregressi'!Q73+'SA16 TEMPLATE anni pregressi'!Q104+'SA16 TEMPLATE anni pregressi'!Q135+'SA16 TEMPLATE anni pregressi'!Q166+'SA16 TEMPLATE anni pregressi'!Q197+'SA16 TEMPLATE anni pregressi'!Q228+'SA16 TEMPLATE anni pregressi'!Q259+'SA16 TEMPLATE anni pregressi'!Q290</f>
        <v>8271.0040000000008</v>
      </c>
      <c r="R323" s="595">
        <f t="shared" ref="R323:R343" si="27">(+Q323-O323)/O323</f>
        <v>4.6955905342371207E-2</v>
      </c>
      <c r="S323" s="680">
        <v>5969.9529999999986</v>
      </c>
      <c r="T323" s="681">
        <v>7.1444411712417624E-2</v>
      </c>
      <c r="U323" s="680">
        <v>6031.6889999999985</v>
      </c>
      <c r="V323" s="681">
        <v>1.0341119938465159E-2</v>
      </c>
      <c r="W323" s="680">
        <v>6342.8010000000004</v>
      </c>
      <c r="X323" s="681">
        <v>5.1579582435367935E-2</v>
      </c>
      <c r="Y323" s="680">
        <v>7358.0749999999989</v>
      </c>
      <c r="Z323" s="681">
        <v>0.16006713753119456</v>
      </c>
      <c r="AA323" s="680">
        <v>7529.8970000000008</v>
      </c>
      <c r="AB323" s="681">
        <v>2.3351487991084892E-2</v>
      </c>
      <c r="AC323" s="680">
        <v>7641.9119999999994</v>
      </c>
      <c r="AD323" s="681">
        <v>1.4876033496872334E-2</v>
      </c>
      <c r="AE323" s="680">
        <v>7900.05</v>
      </c>
      <c r="AF323" s="681">
        <v>3.3779242681674662E-2</v>
      </c>
      <c r="AG323" s="594">
        <v>8271.0040000000008</v>
      </c>
      <c r="AH323" s="595">
        <v>4.6955905342371207E-2</v>
      </c>
      <c r="AI323" s="594">
        <v>8544.4219999999987</v>
      </c>
      <c r="AJ323" s="595">
        <v>3.3057413586064982E-2</v>
      </c>
      <c r="AK323" s="594">
        <v>8689.2340000000022</v>
      </c>
      <c r="AL323" s="595">
        <v>1.6948132945681236E-2</v>
      </c>
      <c r="AM323" s="596">
        <v>101.03411199384652</v>
      </c>
      <c r="AN323" s="596">
        <v>106.24540930221733</v>
      </c>
      <c r="AO323" s="596">
        <v>123.25180784505339</v>
      </c>
      <c r="AP323" s="596">
        <v>126.12992095582666</v>
      </c>
      <c r="AQ323" s="596">
        <v>128.0062338849234</v>
      </c>
      <c r="AR323" s="594">
        <v>8584.5149999999994</v>
      </c>
      <c r="AS323" s="595">
        <v>-1.2051580150793816E-2</v>
      </c>
      <c r="AT323" s="594">
        <v>8477.2759999999998</v>
      </c>
      <c r="AU323" s="595">
        <v>-1.2492144285378917E-2</v>
      </c>
      <c r="AV323" s="596">
        <v>132.33018752408944</v>
      </c>
      <c r="AW323" s="596">
        <v>138.54387128340881</v>
      </c>
      <c r="AX323" s="596">
        <v>143.123773336239</v>
      </c>
      <c r="AY323" s="596">
        <v>145.54945407442912</v>
      </c>
      <c r="AZ323" s="596">
        <v>143.79535316274686</v>
      </c>
      <c r="BA323" s="596">
        <v>141.99904086347081</v>
      </c>
    </row>
    <row r="324" spans="1:53" x14ac:dyDescent="0.25">
      <c r="A324" s="592" t="s">
        <v>55</v>
      </c>
      <c r="B324" s="593">
        <v>167.4812913488305</v>
      </c>
      <c r="C324" s="594">
        <f>+'SA16 TEMPLATE anni pregressi'!C13+'SA16 TEMPLATE anni pregressi'!C43+'SA16 TEMPLATE anni pregressi'!C74+'SA16 TEMPLATE anni pregressi'!C105+'SA16 TEMPLATE anni pregressi'!C136+'SA16 TEMPLATE anni pregressi'!C167+'SA16 TEMPLATE anni pregressi'!C198+'SA16 TEMPLATE anni pregressi'!C229+'SA16 TEMPLATE anni pregressi'!C260+'SA16 TEMPLATE anni pregressi'!C291</f>
        <v>181.51900000000001</v>
      </c>
      <c r="D324" s="595">
        <f t="shared" si="20"/>
        <v>8.3816577589742439E-2</v>
      </c>
      <c r="E324" s="594">
        <f>+'SA16 TEMPLATE anni pregressi'!E13+'SA16 TEMPLATE anni pregressi'!E43+'SA16 TEMPLATE anni pregressi'!E74+'SA16 TEMPLATE anni pregressi'!E105+'SA16 TEMPLATE anni pregressi'!E136+'SA16 TEMPLATE anni pregressi'!E167+'SA16 TEMPLATE anni pregressi'!E198+'SA16 TEMPLATE anni pregressi'!E229+'SA16 TEMPLATE anni pregressi'!E260+'SA16 TEMPLATE anni pregressi'!E291</f>
        <v>193.464</v>
      </c>
      <c r="F324" s="595">
        <f t="shared" si="21"/>
        <v>6.5805783416612001E-2</v>
      </c>
      <c r="G324" s="594">
        <f>+'SA16 TEMPLATE anni pregressi'!G13+'SA16 TEMPLATE anni pregressi'!G43+'SA16 TEMPLATE anni pregressi'!G74+'SA16 TEMPLATE anni pregressi'!G105+'SA16 TEMPLATE anni pregressi'!G136+'SA16 TEMPLATE anni pregressi'!G167+'SA16 TEMPLATE anni pregressi'!G198+'SA16 TEMPLATE anni pregressi'!G229+'SA16 TEMPLATE anni pregressi'!G260+'SA16 TEMPLATE anni pregressi'!G291</f>
        <v>200.887</v>
      </c>
      <c r="H324" s="595">
        <f t="shared" si="22"/>
        <v>3.8368895505106901E-2</v>
      </c>
      <c r="I324" s="594">
        <f>+'SA16 TEMPLATE anni pregressi'!I13+'SA16 TEMPLATE anni pregressi'!I43+'SA16 TEMPLATE anni pregressi'!I74+'SA16 TEMPLATE anni pregressi'!I105+'SA16 TEMPLATE anni pregressi'!I136+'SA16 TEMPLATE anni pregressi'!I167+'SA16 TEMPLATE anni pregressi'!I198+'SA16 TEMPLATE anni pregressi'!I229+'SA16 TEMPLATE anni pregressi'!I260+'SA16 TEMPLATE anni pregressi'!I291</f>
        <v>211.98999999999995</v>
      </c>
      <c r="J324" s="595">
        <f t="shared" si="23"/>
        <v>5.5269878090667648E-2</v>
      </c>
      <c r="K324" s="594">
        <f>+'SA16 TEMPLATE anni pregressi'!K13+'SA16 TEMPLATE anni pregressi'!K43+'SA16 TEMPLATE anni pregressi'!K74+'SA16 TEMPLATE anni pregressi'!K105+'SA16 TEMPLATE anni pregressi'!K136+'SA16 TEMPLATE anni pregressi'!K167+'SA16 TEMPLATE anni pregressi'!K198+'SA16 TEMPLATE anni pregressi'!K229+'SA16 TEMPLATE anni pregressi'!K260+'SA16 TEMPLATE anni pregressi'!K291</f>
        <v>228.07800000000003</v>
      </c>
      <c r="L324" s="595">
        <f t="shared" si="24"/>
        <v>7.5890372187367716E-2</v>
      </c>
      <c r="M324" s="594">
        <f>+'SA16 TEMPLATE anni pregressi'!M13+'SA16 TEMPLATE anni pregressi'!M43+'SA16 TEMPLATE anni pregressi'!M74+'SA16 TEMPLATE anni pregressi'!M105+'SA16 TEMPLATE anni pregressi'!M136+'SA16 TEMPLATE anni pregressi'!M167+'SA16 TEMPLATE anni pregressi'!M198+'SA16 TEMPLATE anni pregressi'!M229+'SA16 TEMPLATE anni pregressi'!M260+'SA16 TEMPLATE anni pregressi'!M291</f>
        <v>249.15699999999998</v>
      </c>
      <c r="N324" s="595">
        <f t="shared" si="25"/>
        <v>9.242013697068524E-2</v>
      </c>
      <c r="O324" s="594">
        <f>+'SA16 TEMPLATE anni pregressi'!O13+'SA16 TEMPLATE anni pregressi'!O43+'SA16 TEMPLATE anni pregressi'!O74+'SA16 TEMPLATE anni pregressi'!O105+'SA16 TEMPLATE anni pregressi'!O136+'SA16 TEMPLATE anni pregressi'!O167+'SA16 TEMPLATE anni pregressi'!O198+'SA16 TEMPLATE anni pregressi'!O229+'SA16 TEMPLATE anni pregressi'!O260+'SA16 TEMPLATE anni pregressi'!O291</f>
        <v>251.83399999999995</v>
      </c>
      <c r="P324" s="595">
        <f t="shared" si="26"/>
        <v>1.0744229542015534E-2</v>
      </c>
      <c r="Q324" s="594">
        <f>+'SA16 TEMPLATE anni pregressi'!Q13+'SA16 TEMPLATE anni pregressi'!Q43+'SA16 TEMPLATE anni pregressi'!Q74+'SA16 TEMPLATE anni pregressi'!Q105+'SA16 TEMPLATE anni pregressi'!Q136+'SA16 TEMPLATE anni pregressi'!Q167+'SA16 TEMPLATE anni pregressi'!Q198+'SA16 TEMPLATE anni pregressi'!Q229+'SA16 TEMPLATE anni pregressi'!Q260+'SA16 TEMPLATE anni pregressi'!Q291</f>
        <v>264.56399999999996</v>
      </c>
      <c r="R324" s="595">
        <f t="shared" si="27"/>
        <v>5.0549171279493717E-2</v>
      </c>
      <c r="S324" s="680">
        <v>181.51900000000001</v>
      </c>
      <c r="T324" s="681">
        <v>8.3816577589742439E-2</v>
      </c>
      <c r="U324" s="680">
        <v>193.464</v>
      </c>
      <c r="V324" s="681">
        <v>6.5805783416612001E-2</v>
      </c>
      <c r="W324" s="680">
        <v>200.887</v>
      </c>
      <c r="X324" s="681">
        <v>3.8368895505106901E-2</v>
      </c>
      <c r="Y324" s="680">
        <v>211.99</v>
      </c>
      <c r="Z324" s="681">
        <v>5.5269878090667648E-2</v>
      </c>
      <c r="AA324" s="680">
        <v>228.07800000000003</v>
      </c>
      <c r="AB324" s="681">
        <v>7.5890372187367716E-2</v>
      </c>
      <c r="AC324" s="680">
        <v>249.15699999999998</v>
      </c>
      <c r="AD324" s="681">
        <v>9.242013697068524E-2</v>
      </c>
      <c r="AE324" s="680">
        <v>251.83399999999995</v>
      </c>
      <c r="AF324" s="681">
        <v>1.0744229542015534E-2</v>
      </c>
      <c r="AG324" s="594">
        <v>264.56399999999996</v>
      </c>
      <c r="AH324" s="595">
        <v>5.0549171279493717E-2</v>
      </c>
      <c r="AI324" s="594">
        <v>268.27200000000005</v>
      </c>
      <c r="AJ324" s="595">
        <v>1.4015512314600943E-2</v>
      </c>
      <c r="AK324" s="594">
        <v>282.90199999999999</v>
      </c>
      <c r="AL324" s="595">
        <v>5.4534204091369713E-2</v>
      </c>
      <c r="AM324" s="596">
        <v>106.58057834166119</v>
      </c>
      <c r="AN324" s="596">
        <v>110.66995741492626</v>
      </c>
      <c r="AO324" s="596">
        <v>116.78667246954862</v>
      </c>
      <c r="AP324" s="596">
        <v>125.64965650978687</v>
      </c>
      <c r="AQ324" s="596">
        <v>137.26221497474091</v>
      </c>
      <c r="AR324" s="594">
        <v>282.61200000000002</v>
      </c>
      <c r="AS324" s="595">
        <v>-1.0250899604808861E-3</v>
      </c>
      <c r="AT324" s="594">
        <v>283.113</v>
      </c>
      <c r="AU324" s="595">
        <v>1.772748503248186E-3</v>
      </c>
      <c r="AV324" s="596">
        <v>138.73699171987502</v>
      </c>
      <c r="AW324" s="596">
        <v>145.7500316771247</v>
      </c>
      <c r="AX324" s="596">
        <v>147.79279304094891</v>
      </c>
      <c r="AY324" s="596">
        <v>155.85255537987757</v>
      </c>
      <c r="AZ324" s="596">
        <v>155.69279249004239</v>
      </c>
      <c r="BA324" s="596">
        <v>155.96879665489564</v>
      </c>
    </row>
    <row r="325" spans="1:53" x14ac:dyDescent="0.25">
      <c r="A325" s="592" t="s">
        <v>56</v>
      </c>
      <c r="B325" s="593">
        <v>10746.160917640618</v>
      </c>
      <c r="C325" s="594">
        <f>+'SA16 TEMPLATE anni pregressi'!C14+'SA16 TEMPLATE anni pregressi'!C44+'SA16 TEMPLATE anni pregressi'!C75+'SA16 TEMPLATE anni pregressi'!C106+'SA16 TEMPLATE anni pregressi'!C137+'SA16 TEMPLATE anni pregressi'!C168+'SA16 TEMPLATE anni pregressi'!C199+'SA16 TEMPLATE anni pregressi'!C230+'SA16 TEMPLATE anni pregressi'!C261+'SA16 TEMPLATE anni pregressi'!C292</f>
        <v>12105.201999999999</v>
      </c>
      <c r="D325" s="595">
        <f t="shared" si="20"/>
        <v>0.12646759087037443</v>
      </c>
      <c r="E325" s="594">
        <f>+'SA16 TEMPLATE anni pregressi'!E14+'SA16 TEMPLATE anni pregressi'!E44+'SA16 TEMPLATE anni pregressi'!E75+'SA16 TEMPLATE anni pregressi'!E106+'SA16 TEMPLATE anni pregressi'!E137+'SA16 TEMPLATE anni pregressi'!E168+'SA16 TEMPLATE anni pregressi'!E199+'SA16 TEMPLATE anni pregressi'!E230+'SA16 TEMPLATE anni pregressi'!E261+'SA16 TEMPLATE anni pregressi'!E292</f>
        <v>12929.06</v>
      </c>
      <c r="F325" s="595">
        <f t="shared" si="21"/>
        <v>6.8058178624363336E-2</v>
      </c>
      <c r="G325" s="594">
        <f>+'SA16 TEMPLATE anni pregressi'!G14+'SA16 TEMPLATE anni pregressi'!G44+'SA16 TEMPLATE anni pregressi'!G75+'SA16 TEMPLATE anni pregressi'!G106+'SA16 TEMPLATE anni pregressi'!G137+'SA16 TEMPLATE anni pregressi'!G168+'SA16 TEMPLATE anni pregressi'!G199+'SA16 TEMPLATE anni pregressi'!G230+'SA16 TEMPLATE anni pregressi'!G261+'SA16 TEMPLATE anni pregressi'!G292</f>
        <v>13030.196</v>
      </c>
      <c r="H325" s="595">
        <f t="shared" si="22"/>
        <v>7.822378425036346E-3</v>
      </c>
      <c r="I325" s="594">
        <f>+'SA16 TEMPLATE anni pregressi'!I14+'SA16 TEMPLATE anni pregressi'!I44+'SA16 TEMPLATE anni pregressi'!I75+'SA16 TEMPLATE anni pregressi'!I106+'SA16 TEMPLATE anni pregressi'!I137+'SA16 TEMPLATE anni pregressi'!I168+'SA16 TEMPLATE anni pregressi'!I199+'SA16 TEMPLATE anni pregressi'!I230+'SA16 TEMPLATE anni pregressi'!I261+'SA16 TEMPLATE anni pregressi'!I292</f>
        <v>13624.384000000002</v>
      </c>
      <c r="J325" s="595">
        <f t="shared" si="23"/>
        <v>4.5600848981857366E-2</v>
      </c>
      <c r="K325" s="594">
        <f>+'SA16 TEMPLATE anni pregressi'!K14+'SA16 TEMPLATE anni pregressi'!K44+'SA16 TEMPLATE anni pregressi'!K75+'SA16 TEMPLATE anni pregressi'!K106+'SA16 TEMPLATE anni pregressi'!K137+'SA16 TEMPLATE anni pregressi'!K168+'SA16 TEMPLATE anni pregressi'!K199+'SA16 TEMPLATE anni pregressi'!K230+'SA16 TEMPLATE anni pregressi'!K261+'SA16 TEMPLATE anni pregressi'!K292</f>
        <v>15077.323999999999</v>
      </c>
      <c r="L325" s="595">
        <f t="shared" si="24"/>
        <v>0.10664261958558982</v>
      </c>
      <c r="M325" s="594">
        <f>+'SA16 TEMPLATE anni pregressi'!M14+'SA16 TEMPLATE anni pregressi'!M44+'SA16 TEMPLATE anni pregressi'!M75+'SA16 TEMPLATE anni pregressi'!M106+'SA16 TEMPLATE anni pregressi'!M137+'SA16 TEMPLATE anni pregressi'!M168+'SA16 TEMPLATE anni pregressi'!M199+'SA16 TEMPLATE anni pregressi'!M230+'SA16 TEMPLATE anni pregressi'!M261+'SA16 TEMPLATE anni pregressi'!M292</f>
        <v>15597.889000000003</v>
      </c>
      <c r="N325" s="595">
        <f t="shared" si="25"/>
        <v>3.4526352289040427E-2</v>
      </c>
      <c r="O325" s="594">
        <f>+'SA16 TEMPLATE anni pregressi'!O14+'SA16 TEMPLATE anni pregressi'!O44+'SA16 TEMPLATE anni pregressi'!O75+'SA16 TEMPLATE anni pregressi'!O106+'SA16 TEMPLATE anni pregressi'!O137+'SA16 TEMPLATE anni pregressi'!O168+'SA16 TEMPLATE anni pregressi'!O199+'SA16 TEMPLATE anni pregressi'!O230+'SA16 TEMPLATE anni pregressi'!O261+'SA16 TEMPLATE anni pregressi'!O292</f>
        <v>16429.765999999996</v>
      </c>
      <c r="P325" s="595">
        <f t="shared" si="26"/>
        <v>5.3332665721623804E-2</v>
      </c>
      <c r="Q325" s="594">
        <f>+'SA16 TEMPLATE anni pregressi'!Q14+'SA16 TEMPLATE anni pregressi'!Q44+'SA16 TEMPLATE anni pregressi'!Q75+'SA16 TEMPLATE anni pregressi'!Q106+'SA16 TEMPLATE anni pregressi'!Q137+'SA16 TEMPLATE anni pregressi'!Q168+'SA16 TEMPLATE anni pregressi'!Q199+'SA16 TEMPLATE anni pregressi'!Q230+'SA16 TEMPLATE anni pregressi'!Q261+'SA16 TEMPLATE anni pregressi'!Q292</f>
        <v>16972.317999999999</v>
      </c>
      <c r="R325" s="595">
        <f t="shared" si="27"/>
        <v>3.3022503181116727E-2</v>
      </c>
      <c r="S325" s="680">
        <v>12105.201999999999</v>
      </c>
      <c r="T325" s="681">
        <v>0.12646759087037443</v>
      </c>
      <c r="U325" s="680">
        <v>12929.06</v>
      </c>
      <c r="V325" s="681">
        <v>6.8058178624363336E-2</v>
      </c>
      <c r="W325" s="680">
        <v>13030.196</v>
      </c>
      <c r="X325" s="681">
        <v>7.822378425036346E-3</v>
      </c>
      <c r="Y325" s="680">
        <v>13624.384000000002</v>
      </c>
      <c r="Z325" s="681">
        <v>4.5600848981857366E-2</v>
      </c>
      <c r="AA325" s="680">
        <v>15077.323999999999</v>
      </c>
      <c r="AB325" s="681">
        <v>0.10664261958558982</v>
      </c>
      <c r="AC325" s="680">
        <v>15597.889000000003</v>
      </c>
      <c r="AD325" s="681">
        <v>3.4526352289040427E-2</v>
      </c>
      <c r="AE325" s="680">
        <v>16429.765999999996</v>
      </c>
      <c r="AF325" s="681">
        <v>5.3332665721623804E-2</v>
      </c>
      <c r="AG325" s="594">
        <v>16972.317999999999</v>
      </c>
      <c r="AH325" s="595">
        <v>3.3022503181116727E-2</v>
      </c>
      <c r="AI325" s="594">
        <v>17433.462</v>
      </c>
      <c r="AJ325" s="595">
        <v>2.7170360583628015E-2</v>
      </c>
      <c r="AK325" s="594">
        <v>18039.527000000002</v>
      </c>
      <c r="AL325" s="595">
        <v>3.4764466174303323E-2</v>
      </c>
      <c r="AM325" s="596">
        <v>106.80581786243633</v>
      </c>
      <c r="AN325" s="596">
        <v>107.64129338775182</v>
      </c>
      <c r="AO325" s="596">
        <v>112.54982775173849</v>
      </c>
      <c r="AP325" s="596">
        <v>124.5524362170908</v>
      </c>
      <c r="AQ325" s="596">
        <v>128.85277750838031</v>
      </c>
      <c r="AR325" s="594">
        <v>18396.006000000001</v>
      </c>
      <c r="AS325" s="595">
        <v>1.9760994842048758E-2</v>
      </c>
      <c r="AT325" s="594">
        <v>18460.742999999995</v>
      </c>
      <c r="AU325" s="595">
        <v>3.5190790870580119E-3</v>
      </c>
      <c r="AV325" s="596">
        <v>135.72483961853752</v>
      </c>
      <c r="AW325" s="596">
        <v>140.20681356659725</v>
      </c>
      <c r="AX325" s="596">
        <v>144.01628324748319</v>
      </c>
      <c r="AY325" s="596">
        <v>149.02293245498922</v>
      </c>
      <c r="AZ325" s="596">
        <v>151.96777385457924</v>
      </c>
      <c r="BA325" s="596">
        <v>152.50256046945765</v>
      </c>
    </row>
    <row r="326" spans="1:53" x14ac:dyDescent="0.25">
      <c r="A326" s="592" t="s">
        <v>57</v>
      </c>
      <c r="B326" s="593">
        <v>735.06690699127705</v>
      </c>
      <c r="C326" s="594">
        <f>+'SA16 TEMPLATE anni pregressi'!C15+'SA16 TEMPLATE anni pregressi'!C45+'SA16 TEMPLATE anni pregressi'!C76+'SA16 TEMPLATE anni pregressi'!C107+'SA16 TEMPLATE anni pregressi'!C138+'SA16 TEMPLATE anni pregressi'!C169+'SA16 TEMPLATE anni pregressi'!C200+'SA16 TEMPLATE anni pregressi'!C231+'SA16 TEMPLATE anni pregressi'!C262+'SA16 TEMPLATE anni pregressi'!C293</f>
        <v>776.15700000000004</v>
      </c>
      <c r="D326" s="595">
        <f t="shared" si="20"/>
        <v>5.5899799892924033E-2</v>
      </c>
      <c r="E326" s="594">
        <f>+'SA16 TEMPLATE anni pregressi'!E15+'SA16 TEMPLATE anni pregressi'!E45+'SA16 TEMPLATE anni pregressi'!E76+'SA16 TEMPLATE anni pregressi'!E107+'SA16 TEMPLATE anni pregressi'!E138+'SA16 TEMPLATE anni pregressi'!E169+'SA16 TEMPLATE anni pregressi'!E200+'SA16 TEMPLATE anni pregressi'!E231+'SA16 TEMPLATE anni pregressi'!E262+'SA16 TEMPLATE anni pregressi'!E293</f>
        <v>863.69600000000003</v>
      </c>
      <c r="F326" s="595">
        <f t="shared" si="21"/>
        <v>0.11278517104142588</v>
      </c>
      <c r="G326" s="594">
        <f>+'SA16 TEMPLATE anni pregressi'!G15+'SA16 TEMPLATE anni pregressi'!G45+'SA16 TEMPLATE anni pregressi'!G76+'SA16 TEMPLATE anni pregressi'!G107+'SA16 TEMPLATE anni pregressi'!G138+'SA16 TEMPLATE anni pregressi'!G169+'SA16 TEMPLATE anni pregressi'!G200+'SA16 TEMPLATE anni pregressi'!G231+'SA16 TEMPLATE anni pregressi'!G262+'SA16 TEMPLATE anni pregressi'!G293</f>
        <v>912.62300000000016</v>
      </c>
      <c r="H326" s="595">
        <f t="shared" si="22"/>
        <v>5.6648404068098186E-2</v>
      </c>
      <c r="I326" s="594">
        <f>+'SA16 TEMPLATE anni pregressi'!I15+'SA16 TEMPLATE anni pregressi'!I45+'SA16 TEMPLATE anni pregressi'!I76+'SA16 TEMPLATE anni pregressi'!I107+'SA16 TEMPLATE anni pregressi'!I138+'SA16 TEMPLATE anni pregressi'!I169+'SA16 TEMPLATE anni pregressi'!I200+'SA16 TEMPLATE anni pregressi'!I231+'SA16 TEMPLATE anni pregressi'!I262+'SA16 TEMPLATE anni pregressi'!I293</f>
        <v>949.7439999999998</v>
      </c>
      <c r="J326" s="595">
        <f t="shared" si="23"/>
        <v>4.0675065169297323E-2</v>
      </c>
      <c r="K326" s="594">
        <f>+'SA16 TEMPLATE anni pregressi'!K15+'SA16 TEMPLATE anni pregressi'!K45+'SA16 TEMPLATE anni pregressi'!K76+'SA16 TEMPLATE anni pregressi'!K107+'SA16 TEMPLATE anni pregressi'!K138+'SA16 TEMPLATE anni pregressi'!K169+'SA16 TEMPLATE anni pregressi'!K200+'SA16 TEMPLATE anni pregressi'!K231+'SA16 TEMPLATE anni pregressi'!K262+'SA16 TEMPLATE anni pregressi'!K293</f>
        <v>993.84199999999998</v>
      </c>
      <c r="L326" s="595">
        <f t="shared" si="24"/>
        <v>4.6431459424855742E-2</v>
      </c>
      <c r="M326" s="594">
        <f>+'SA16 TEMPLATE anni pregressi'!M15+'SA16 TEMPLATE anni pregressi'!M45+'SA16 TEMPLATE anni pregressi'!M76+'SA16 TEMPLATE anni pregressi'!M107+'SA16 TEMPLATE anni pregressi'!M138+'SA16 TEMPLATE anni pregressi'!M169+'SA16 TEMPLATE anni pregressi'!M200+'SA16 TEMPLATE anni pregressi'!M231+'SA16 TEMPLATE anni pregressi'!M262+'SA16 TEMPLATE anni pregressi'!M293</f>
        <v>1037.8890000000001</v>
      </c>
      <c r="N326" s="595">
        <f t="shared" si="25"/>
        <v>4.4319922080169827E-2</v>
      </c>
      <c r="O326" s="594">
        <f>+'SA16 TEMPLATE anni pregressi'!O15+'SA16 TEMPLATE anni pregressi'!O45+'SA16 TEMPLATE anni pregressi'!O76+'SA16 TEMPLATE anni pregressi'!O107+'SA16 TEMPLATE anni pregressi'!O138+'SA16 TEMPLATE anni pregressi'!O169+'SA16 TEMPLATE anni pregressi'!O200+'SA16 TEMPLATE anni pregressi'!O231+'SA16 TEMPLATE anni pregressi'!O262+'SA16 TEMPLATE anni pregressi'!O293</f>
        <v>1068.8569999999997</v>
      </c>
      <c r="P326" s="595">
        <f t="shared" si="26"/>
        <v>2.9837487438444395E-2</v>
      </c>
      <c r="Q326" s="594">
        <f>+'SA16 TEMPLATE anni pregressi'!Q15+'SA16 TEMPLATE anni pregressi'!Q45+'SA16 TEMPLATE anni pregressi'!Q76+'SA16 TEMPLATE anni pregressi'!Q107+'SA16 TEMPLATE anni pregressi'!Q138+'SA16 TEMPLATE anni pregressi'!Q169+'SA16 TEMPLATE anni pregressi'!Q200+'SA16 TEMPLATE anni pregressi'!Q231+'SA16 TEMPLATE anni pregressi'!Q262+'SA16 TEMPLATE anni pregressi'!Q293</f>
        <v>1116.0130000000001</v>
      </c>
      <c r="R326" s="595">
        <f t="shared" si="27"/>
        <v>4.4118156123784953E-2</v>
      </c>
      <c r="S326" s="680">
        <v>776.15700000000004</v>
      </c>
      <c r="T326" s="681">
        <v>5.5899799892924033E-2</v>
      </c>
      <c r="U326" s="680">
        <v>863.69600000000003</v>
      </c>
      <c r="V326" s="681">
        <v>0.11278517104142588</v>
      </c>
      <c r="W326" s="680">
        <v>912.62300000000016</v>
      </c>
      <c r="X326" s="681">
        <v>5.6648404068098186E-2</v>
      </c>
      <c r="Y326" s="680">
        <v>949.7439999999998</v>
      </c>
      <c r="Z326" s="681">
        <v>4.0675065169297323E-2</v>
      </c>
      <c r="AA326" s="680">
        <v>993.84199999999998</v>
      </c>
      <c r="AB326" s="681">
        <v>4.6431459424855742E-2</v>
      </c>
      <c r="AC326" s="680">
        <v>1037.8890000000001</v>
      </c>
      <c r="AD326" s="681">
        <v>4.4319922080169827E-2</v>
      </c>
      <c r="AE326" s="680">
        <v>1068.8569999999997</v>
      </c>
      <c r="AF326" s="681">
        <v>2.9837487438444395E-2</v>
      </c>
      <c r="AG326" s="594">
        <v>1116.0130000000001</v>
      </c>
      <c r="AH326" s="595">
        <v>4.4118156123784953E-2</v>
      </c>
      <c r="AI326" s="594">
        <v>1106.146</v>
      </c>
      <c r="AJ326" s="595">
        <v>-8.841294859468652E-3</v>
      </c>
      <c r="AK326" s="594">
        <v>1109.7620000000002</v>
      </c>
      <c r="AL326" s="595">
        <v>3.2690078886514194E-3</v>
      </c>
      <c r="AM326" s="596">
        <v>111.27851710414259</v>
      </c>
      <c r="AN326" s="596">
        <v>117.58226750515684</v>
      </c>
      <c r="AO326" s="596">
        <v>122.36493389868284</v>
      </c>
      <c r="AP326" s="596">
        <v>128.04651636202468</v>
      </c>
      <c r="AQ326" s="596">
        <v>133.72152798982682</v>
      </c>
      <c r="AR326" s="594">
        <v>1116.2840000000001</v>
      </c>
      <c r="AS326" s="595">
        <v>5.8769357754184532E-3</v>
      </c>
      <c r="AT326" s="594">
        <v>1144.5999999999999</v>
      </c>
      <c r="AU326" s="595">
        <v>2.5366304632154363E-2</v>
      </c>
      <c r="AV326" s="596">
        <v>137.71144240147285</v>
      </c>
      <c r="AW326" s="596">
        <v>143.78701731737266</v>
      </c>
      <c r="AX326" s="596">
        <v>142.51575390030624</v>
      </c>
      <c r="AY326" s="596">
        <v>142.98163902406344</v>
      </c>
      <c r="AZ326" s="596">
        <v>143.82193293367192</v>
      </c>
      <c r="BA326" s="596">
        <v>147.47016389725272</v>
      </c>
    </row>
    <row r="327" spans="1:53" x14ac:dyDescent="0.25">
      <c r="A327" s="592" t="s">
        <v>58</v>
      </c>
      <c r="B327" s="593">
        <v>624.4955507238144</v>
      </c>
      <c r="C327" s="594">
        <f>+'SA16 TEMPLATE anni pregressi'!C16+'SA16 TEMPLATE anni pregressi'!C46+'SA16 TEMPLATE anni pregressi'!C77+'SA16 TEMPLATE anni pregressi'!C108+'SA16 TEMPLATE anni pregressi'!C139+'SA16 TEMPLATE anni pregressi'!C170+'SA16 TEMPLATE anni pregressi'!C201+'SA16 TEMPLATE anni pregressi'!C232+'SA16 TEMPLATE anni pregressi'!C263+'SA16 TEMPLATE anni pregressi'!C294</f>
        <v>727.31999999999994</v>
      </c>
      <c r="D327" s="595">
        <f t="shared" si="20"/>
        <v>0.16465201258360934</v>
      </c>
      <c r="E327" s="594">
        <f>+'SA16 TEMPLATE anni pregressi'!E16+'SA16 TEMPLATE anni pregressi'!E46+'SA16 TEMPLATE anni pregressi'!E77+'SA16 TEMPLATE anni pregressi'!E108+'SA16 TEMPLATE anni pregressi'!E139+'SA16 TEMPLATE anni pregressi'!E170+'SA16 TEMPLATE anni pregressi'!E201+'SA16 TEMPLATE anni pregressi'!E232+'SA16 TEMPLATE anni pregressi'!E263+'SA16 TEMPLATE anni pregressi'!E294</f>
        <v>769.24</v>
      </c>
      <c r="F327" s="595">
        <f t="shared" si="21"/>
        <v>5.7636253643513276E-2</v>
      </c>
      <c r="G327" s="594">
        <f>+'SA16 TEMPLATE anni pregressi'!G16+'SA16 TEMPLATE anni pregressi'!G46+'SA16 TEMPLATE anni pregressi'!G77+'SA16 TEMPLATE anni pregressi'!G108+'SA16 TEMPLATE anni pregressi'!G139+'SA16 TEMPLATE anni pregressi'!G170+'SA16 TEMPLATE anni pregressi'!G201+'SA16 TEMPLATE anni pregressi'!G232+'SA16 TEMPLATE anni pregressi'!G263+'SA16 TEMPLATE anni pregressi'!G294</f>
        <v>812.83799999999997</v>
      </c>
      <c r="H327" s="595">
        <f t="shared" si="22"/>
        <v>5.667671987936139E-2</v>
      </c>
      <c r="I327" s="594">
        <f>+'SA16 TEMPLATE anni pregressi'!I16+'SA16 TEMPLATE anni pregressi'!I46+'SA16 TEMPLATE anni pregressi'!I77+'SA16 TEMPLATE anni pregressi'!I108+'SA16 TEMPLATE anni pregressi'!I139+'SA16 TEMPLATE anni pregressi'!I170+'SA16 TEMPLATE anni pregressi'!I201+'SA16 TEMPLATE anni pregressi'!I232+'SA16 TEMPLATE anni pregressi'!I263+'SA16 TEMPLATE anni pregressi'!I294</f>
        <v>844.36400000000003</v>
      </c>
      <c r="J327" s="595">
        <f t="shared" si="23"/>
        <v>3.8785096169224459E-2</v>
      </c>
      <c r="K327" s="594">
        <f>+'SA16 TEMPLATE anni pregressi'!K16+'SA16 TEMPLATE anni pregressi'!K46+'SA16 TEMPLATE anni pregressi'!K77+'SA16 TEMPLATE anni pregressi'!K108+'SA16 TEMPLATE anni pregressi'!K139+'SA16 TEMPLATE anni pregressi'!K170+'SA16 TEMPLATE anni pregressi'!K201+'SA16 TEMPLATE anni pregressi'!K232+'SA16 TEMPLATE anni pregressi'!K263+'SA16 TEMPLATE anni pregressi'!K294</f>
        <v>881.53800000000001</v>
      </c>
      <c r="L327" s="595">
        <f t="shared" si="24"/>
        <v>4.4026036164497746E-2</v>
      </c>
      <c r="M327" s="594">
        <f>+'SA16 TEMPLATE anni pregressi'!M16+'SA16 TEMPLATE anni pregressi'!M46+'SA16 TEMPLATE anni pregressi'!M77+'SA16 TEMPLATE anni pregressi'!M108+'SA16 TEMPLATE anni pregressi'!M139+'SA16 TEMPLATE anni pregressi'!M170+'SA16 TEMPLATE anni pregressi'!M201+'SA16 TEMPLATE anni pregressi'!M232+'SA16 TEMPLATE anni pregressi'!M263+'SA16 TEMPLATE anni pregressi'!M294</f>
        <v>930.45799999999986</v>
      </c>
      <c r="N327" s="595">
        <f t="shared" si="25"/>
        <v>5.5493920851965368E-2</v>
      </c>
      <c r="O327" s="594">
        <f>+'SA16 TEMPLATE anni pregressi'!O16+'SA16 TEMPLATE anni pregressi'!O46+'SA16 TEMPLATE anni pregressi'!O77+'SA16 TEMPLATE anni pregressi'!O108+'SA16 TEMPLATE anni pregressi'!O139+'SA16 TEMPLATE anni pregressi'!O170+'SA16 TEMPLATE anni pregressi'!O201+'SA16 TEMPLATE anni pregressi'!O232+'SA16 TEMPLATE anni pregressi'!O263+'SA16 TEMPLATE anni pregressi'!O294</f>
        <v>975.98400000000004</v>
      </c>
      <c r="P327" s="595">
        <f t="shared" si="26"/>
        <v>4.8928592155691272E-2</v>
      </c>
      <c r="Q327" s="594">
        <f>+'SA16 TEMPLATE anni pregressi'!Q16+'SA16 TEMPLATE anni pregressi'!Q46+'SA16 TEMPLATE anni pregressi'!Q77+'SA16 TEMPLATE anni pregressi'!Q108+'SA16 TEMPLATE anni pregressi'!Q139+'SA16 TEMPLATE anni pregressi'!Q170+'SA16 TEMPLATE anni pregressi'!Q201+'SA16 TEMPLATE anni pregressi'!Q232+'SA16 TEMPLATE anni pregressi'!Q263+'SA16 TEMPLATE anni pregressi'!Q294</f>
        <v>1013.9250000000001</v>
      </c>
      <c r="R327" s="595">
        <f t="shared" si="27"/>
        <v>3.8874612698568858E-2</v>
      </c>
      <c r="S327" s="680">
        <v>727.32</v>
      </c>
      <c r="T327" s="681">
        <v>0.16465201258360934</v>
      </c>
      <c r="U327" s="680">
        <v>769.24</v>
      </c>
      <c r="V327" s="681">
        <v>5.7636253643512964E-2</v>
      </c>
      <c r="W327" s="680">
        <v>812.83799999999997</v>
      </c>
      <c r="X327" s="681">
        <v>5.6676719879361702E-2</v>
      </c>
      <c r="Y327" s="680">
        <v>844.36400000000003</v>
      </c>
      <c r="Z327" s="681">
        <v>3.8785096169224459E-2</v>
      </c>
      <c r="AA327" s="680">
        <v>881.53800000000001</v>
      </c>
      <c r="AB327" s="681">
        <v>4.4026036164497746E-2</v>
      </c>
      <c r="AC327" s="680">
        <v>930.45799999999986</v>
      </c>
      <c r="AD327" s="681">
        <v>5.5493920851965368E-2</v>
      </c>
      <c r="AE327" s="680">
        <v>975.98400000000004</v>
      </c>
      <c r="AF327" s="681">
        <v>4.8928592155691272E-2</v>
      </c>
      <c r="AG327" s="594">
        <v>1013.9250000000001</v>
      </c>
      <c r="AH327" s="595">
        <v>3.8874612698568858E-2</v>
      </c>
      <c r="AI327" s="594">
        <v>1076.1779999999999</v>
      </c>
      <c r="AJ327" s="595">
        <v>6.1398032398845885E-2</v>
      </c>
      <c r="AK327" s="594">
        <v>1117.4080000000001</v>
      </c>
      <c r="AL327" s="595">
        <v>3.831150608914162E-2</v>
      </c>
      <c r="AM327" s="596">
        <v>105.76362536435133</v>
      </c>
      <c r="AN327" s="596">
        <v>111.75796073255239</v>
      </c>
      <c r="AO327" s="596">
        <v>116.09250398724085</v>
      </c>
      <c r="AP327" s="596">
        <v>121.20359676621021</v>
      </c>
      <c r="AQ327" s="596">
        <v>127.9296595721278</v>
      </c>
      <c r="AR327" s="594">
        <v>1150.6880000000001</v>
      </c>
      <c r="AS327" s="595">
        <v>2.9783212577679744E-2</v>
      </c>
      <c r="AT327" s="594">
        <v>1163.7489999999998</v>
      </c>
      <c r="AU327" s="595">
        <v>1.1350600684112195E-2</v>
      </c>
      <c r="AV327" s="596">
        <v>134.18907770994889</v>
      </c>
      <c r="AW327" s="596">
        <v>139.40562613430129</v>
      </c>
      <c r="AX327" s="596">
        <v>147.96485728427652</v>
      </c>
      <c r="AY327" s="596">
        <v>153.63361381510205</v>
      </c>
      <c r="AZ327" s="596">
        <v>158.20931639443438</v>
      </c>
      <c r="BA327" s="596">
        <v>160.00508716933399</v>
      </c>
    </row>
    <row r="328" spans="1:53" x14ac:dyDescent="0.25">
      <c r="A328" s="592" t="s">
        <v>59</v>
      </c>
      <c r="B328" s="593">
        <v>5636.8362883275577</v>
      </c>
      <c r="C328" s="594">
        <f>+'SA16 TEMPLATE anni pregressi'!C17+'SA16 TEMPLATE anni pregressi'!C47+'SA16 TEMPLATE anni pregressi'!C78+'SA16 TEMPLATE anni pregressi'!C109+'SA16 TEMPLATE anni pregressi'!C140+'SA16 TEMPLATE anni pregressi'!C171+'SA16 TEMPLATE anni pregressi'!C202+'SA16 TEMPLATE anni pregressi'!C233+'SA16 TEMPLATE anni pregressi'!C264+'SA16 TEMPLATE anni pregressi'!C295</f>
        <v>6155.58</v>
      </c>
      <c r="D328" s="595">
        <f t="shared" si="20"/>
        <v>9.202745744924816E-2</v>
      </c>
      <c r="E328" s="594">
        <f>+'SA16 TEMPLATE anni pregressi'!E17+'SA16 TEMPLATE anni pregressi'!E47+'SA16 TEMPLATE anni pregressi'!E78+'SA16 TEMPLATE anni pregressi'!E109+'SA16 TEMPLATE anni pregressi'!E140+'SA16 TEMPLATE anni pregressi'!E171+'SA16 TEMPLATE anni pregressi'!E202+'SA16 TEMPLATE anni pregressi'!E233+'SA16 TEMPLATE anni pregressi'!E264+'SA16 TEMPLATE anni pregressi'!E295</f>
        <v>6405.4719999999998</v>
      </c>
      <c r="F328" s="595">
        <f t="shared" si="21"/>
        <v>4.0596012073598232E-2</v>
      </c>
      <c r="G328" s="594">
        <f>+'SA16 TEMPLATE anni pregressi'!G17+'SA16 TEMPLATE anni pregressi'!G47+'SA16 TEMPLATE anni pregressi'!G78+'SA16 TEMPLATE anni pregressi'!G109+'SA16 TEMPLATE anni pregressi'!G140+'SA16 TEMPLATE anni pregressi'!G171+'SA16 TEMPLATE anni pregressi'!G202+'SA16 TEMPLATE anni pregressi'!G233+'SA16 TEMPLATE anni pregressi'!G264+'SA16 TEMPLATE anni pregressi'!G295</f>
        <v>6684.35</v>
      </c>
      <c r="H328" s="595">
        <f t="shared" si="22"/>
        <v>4.3537462969161465E-2</v>
      </c>
      <c r="I328" s="594">
        <f>+'SA16 TEMPLATE anni pregressi'!I17+'SA16 TEMPLATE anni pregressi'!I47+'SA16 TEMPLATE anni pregressi'!I78+'SA16 TEMPLATE anni pregressi'!I109+'SA16 TEMPLATE anni pregressi'!I140+'SA16 TEMPLATE anni pregressi'!I171+'SA16 TEMPLATE anni pregressi'!I202+'SA16 TEMPLATE anni pregressi'!I233+'SA16 TEMPLATE anni pregressi'!I264+'SA16 TEMPLATE anni pregressi'!I295</f>
        <v>7149.023000000001</v>
      </c>
      <c r="J328" s="595">
        <f t="shared" si="23"/>
        <v>6.9516557331677817E-2</v>
      </c>
      <c r="K328" s="594">
        <f>+'SA16 TEMPLATE anni pregressi'!K17+'SA16 TEMPLATE anni pregressi'!K47+'SA16 TEMPLATE anni pregressi'!K78+'SA16 TEMPLATE anni pregressi'!K109+'SA16 TEMPLATE anni pregressi'!K140+'SA16 TEMPLATE anni pregressi'!K171+'SA16 TEMPLATE anni pregressi'!K202+'SA16 TEMPLATE anni pregressi'!K233+'SA16 TEMPLATE anni pregressi'!K264+'SA16 TEMPLATE anni pregressi'!K295</f>
        <v>7731.8419999999996</v>
      </c>
      <c r="L328" s="595">
        <f t="shared" si="24"/>
        <v>8.1524286605316354E-2</v>
      </c>
      <c r="M328" s="594">
        <f>+'SA16 TEMPLATE anni pregressi'!M17+'SA16 TEMPLATE anni pregressi'!M47+'SA16 TEMPLATE anni pregressi'!M78+'SA16 TEMPLATE anni pregressi'!M109+'SA16 TEMPLATE anni pregressi'!M140+'SA16 TEMPLATE anni pregressi'!M171+'SA16 TEMPLATE anni pregressi'!M202+'SA16 TEMPLATE anni pregressi'!M233+'SA16 TEMPLATE anni pregressi'!M264+'SA16 TEMPLATE anni pregressi'!M295</f>
        <v>8024.4489999999996</v>
      </c>
      <c r="N328" s="595">
        <f t="shared" si="25"/>
        <v>3.784441016771941E-2</v>
      </c>
      <c r="O328" s="594">
        <f>+'SA16 TEMPLATE anni pregressi'!O17+'SA16 TEMPLATE anni pregressi'!O47+'SA16 TEMPLATE anni pregressi'!O78+'SA16 TEMPLATE anni pregressi'!O109+'SA16 TEMPLATE anni pregressi'!O140+'SA16 TEMPLATE anni pregressi'!O171+'SA16 TEMPLATE anni pregressi'!O202+'SA16 TEMPLATE anni pregressi'!O233+'SA16 TEMPLATE anni pregressi'!O264+'SA16 TEMPLATE anni pregressi'!O295</f>
        <v>8445.77</v>
      </c>
      <c r="P328" s="595">
        <f t="shared" si="26"/>
        <v>5.2504664183173302E-2</v>
      </c>
      <c r="Q328" s="594">
        <f>+'SA16 TEMPLATE anni pregressi'!Q17+'SA16 TEMPLATE anni pregressi'!Q47+'SA16 TEMPLATE anni pregressi'!Q78+'SA16 TEMPLATE anni pregressi'!Q109+'SA16 TEMPLATE anni pregressi'!Q140+'SA16 TEMPLATE anni pregressi'!Q171+'SA16 TEMPLATE anni pregressi'!Q202+'SA16 TEMPLATE anni pregressi'!Q233+'SA16 TEMPLATE anni pregressi'!Q264+'SA16 TEMPLATE anni pregressi'!Q295</f>
        <v>8637.6150000000016</v>
      </c>
      <c r="R328" s="595">
        <f t="shared" si="27"/>
        <v>2.2714921197238516E-2</v>
      </c>
      <c r="S328" s="680">
        <v>6155.58</v>
      </c>
      <c r="T328" s="681">
        <v>9.202745744924816E-2</v>
      </c>
      <c r="U328" s="680">
        <v>6405.4719999999998</v>
      </c>
      <c r="V328" s="681">
        <v>4.0596012073598232E-2</v>
      </c>
      <c r="W328" s="680">
        <v>6684.35</v>
      </c>
      <c r="X328" s="681">
        <v>4.3537462969161465E-2</v>
      </c>
      <c r="Y328" s="680">
        <v>7149.023000000001</v>
      </c>
      <c r="Z328" s="681">
        <v>6.9516557331677817E-2</v>
      </c>
      <c r="AA328" s="680">
        <v>7731.8419999999996</v>
      </c>
      <c r="AB328" s="681">
        <v>8.1524286605316354E-2</v>
      </c>
      <c r="AC328" s="680">
        <v>8024.4489999999996</v>
      </c>
      <c r="AD328" s="681">
        <v>3.784441016771941E-2</v>
      </c>
      <c r="AE328" s="680">
        <v>8445.77</v>
      </c>
      <c r="AF328" s="681">
        <v>5.2504664183173302E-2</v>
      </c>
      <c r="AG328" s="594">
        <v>8637.6150000000016</v>
      </c>
      <c r="AH328" s="595">
        <v>2.2714921197238516E-2</v>
      </c>
      <c r="AI328" s="594">
        <v>8872.0400000000009</v>
      </c>
      <c r="AJ328" s="595">
        <v>2.7140014923100791E-2</v>
      </c>
      <c r="AK328" s="594">
        <v>8999.3339999999989</v>
      </c>
      <c r="AL328" s="595">
        <v>1.4347771200309967E-2</v>
      </c>
      <c r="AM328" s="596">
        <v>104.05960120735982</v>
      </c>
      <c r="AN328" s="596">
        <v>108.59009224151096</v>
      </c>
      <c r="AO328" s="596">
        <v>116.13890161447014</v>
      </c>
      <c r="AP328" s="596">
        <v>125.60704271571484</v>
      </c>
      <c r="AQ328" s="596">
        <v>130.36056716020261</v>
      </c>
      <c r="AR328" s="594">
        <v>8981.9420000000027</v>
      </c>
      <c r="AS328" s="595">
        <v>-1.9325874559157589E-3</v>
      </c>
      <c r="AT328" s="594">
        <v>8944.5609999999979</v>
      </c>
      <c r="AU328" s="595">
        <v>-4.1617948546099331E-3</v>
      </c>
      <c r="AV328" s="596">
        <v>137.20510496167705</v>
      </c>
      <c r="AW328" s="596">
        <v>140.32170810874038</v>
      </c>
      <c r="AX328" s="596">
        <v>144.1300413608466</v>
      </c>
      <c r="AY328" s="596">
        <v>146.19798621738323</v>
      </c>
      <c r="AZ328" s="596">
        <v>145.91544582313938</v>
      </c>
      <c r="BA328" s="596">
        <v>145.30817567150453</v>
      </c>
    </row>
    <row r="329" spans="1:53" x14ac:dyDescent="0.25">
      <c r="A329" s="592" t="s">
        <v>60</v>
      </c>
      <c r="B329" s="593">
        <v>1462.2402867368703</v>
      </c>
      <c r="C329" s="594">
        <f>+'SA16 TEMPLATE anni pregressi'!C18+'SA16 TEMPLATE anni pregressi'!C48+'SA16 TEMPLATE anni pregressi'!C79+'SA16 TEMPLATE anni pregressi'!C110+'SA16 TEMPLATE anni pregressi'!C141+'SA16 TEMPLATE anni pregressi'!C172+'SA16 TEMPLATE anni pregressi'!C203+'SA16 TEMPLATE anni pregressi'!C234+'SA16 TEMPLATE anni pregressi'!C265+'SA16 TEMPLATE anni pregressi'!C296</f>
        <v>1607.4930000000002</v>
      </c>
      <c r="D329" s="595">
        <f t="shared" si="20"/>
        <v>9.9335734749365481E-2</v>
      </c>
      <c r="E329" s="594">
        <f>+'SA16 TEMPLATE anni pregressi'!E18+'SA16 TEMPLATE anni pregressi'!E48+'SA16 TEMPLATE anni pregressi'!E79+'SA16 TEMPLATE anni pregressi'!E110+'SA16 TEMPLATE anni pregressi'!E141+'SA16 TEMPLATE anni pregressi'!E172+'SA16 TEMPLATE anni pregressi'!E203+'SA16 TEMPLATE anni pregressi'!E234+'SA16 TEMPLATE anni pregressi'!E265+'SA16 TEMPLATE anni pregressi'!E296</f>
        <v>1694.8940000000002</v>
      </c>
      <c r="F329" s="595">
        <f t="shared" si="21"/>
        <v>5.4370998816169067E-2</v>
      </c>
      <c r="G329" s="594">
        <f>+'SA16 TEMPLATE anni pregressi'!G18+'SA16 TEMPLATE anni pregressi'!G48+'SA16 TEMPLATE anni pregressi'!G79+'SA16 TEMPLATE anni pregressi'!G110+'SA16 TEMPLATE anni pregressi'!G141+'SA16 TEMPLATE anni pregressi'!G172+'SA16 TEMPLATE anni pregressi'!G203+'SA16 TEMPLATE anni pregressi'!G234+'SA16 TEMPLATE anni pregressi'!G265+'SA16 TEMPLATE anni pregressi'!G296</f>
        <v>1758.6359999999997</v>
      </c>
      <c r="H329" s="595">
        <f t="shared" si="22"/>
        <v>3.7608251607474864E-2</v>
      </c>
      <c r="I329" s="594">
        <f>+'SA16 TEMPLATE anni pregressi'!I18+'SA16 TEMPLATE anni pregressi'!I48+'SA16 TEMPLATE anni pregressi'!I79+'SA16 TEMPLATE anni pregressi'!I110+'SA16 TEMPLATE anni pregressi'!I141+'SA16 TEMPLATE anni pregressi'!I172+'SA16 TEMPLATE anni pregressi'!I203+'SA16 TEMPLATE anni pregressi'!I234+'SA16 TEMPLATE anni pregressi'!I265+'SA16 TEMPLATE anni pregressi'!I296</f>
        <v>1939.1829999999998</v>
      </c>
      <c r="J329" s="595">
        <f t="shared" si="23"/>
        <v>0.10266308661940279</v>
      </c>
      <c r="K329" s="594">
        <f>+'SA16 TEMPLATE anni pregressi'!K18+'SA16 TEMPLATE anni pregressi'!K48+'SA16 TEMPLATE anni pregressi'!K79+'SA16 TEMPLATE anni pregressi'!K110+'SA16 TEMPLATE anni pregressi'!K141+'SA16 TEMPLATE anni pregressi'!K172+'SA16 TEMPLATE anni pregressi'!K203+'SA16 TEMPLATE anni pregressi'!K234+'SA16 TEMPLATE anni pregressi'!K265+'SA16 TEMPLATE anni pregressi'!K296</f>
        <v>2057.5139999999997</v>
      </c>
      <c r="L329" s="595">
        <f t="shared" si="24"/>
        <v>6.1021058868605961E-2</v>
      </c>
      <c r="M329" s="594">
        <f>+'SA16 TEMPLATE anni pregressi'!M18+'SA16 TEMPLATE anni pregressi'!M48+'SA16 TEMPLATE anni pregressi'!M79+'SA16 TEMPLATE anni pregressi'!M110+'SA16 TEMPLATE anni pregressi'!M141+'SA16 TEMPLATE anni pregressi'!M172+'SA16 TEMPLATE anni pregressi'!M203+'SA16 TEMPLATE anni pregressi'!M234+'SA16 TEMPLATE anni pregressi'!M265+'SA16 TEMPLATE anni pregressi'!M296</f>
        <v>2031.194</v>
      </c>
      <c r="N329" s="595">
        <f t="shared" si="25"/>
        <v>-1.2792136529812051E-2</v>
      </c>
      <c r="O329" s="594">
        <f>+'SA16 TEMPLATE anni pregressi'!O18+'SA16 TEMPLATE anni pregressi'!O48+'SA16 TEMPLATE anni pregressi'!O79+'SA16 TEMPLATE anni pregressi'!O110+'SA16 TEMPLATE anni pregressi'!O141+'SA16 TEMPLATE anni pregressi'!O172+'SA16 TEMPLATE anni pregressi'!O203+'SA16 TEMPLATE anni pregressi'!O234+'SA16 TEMPLATE anni pregressi'!O265+'SA16 TEMPLATE anni pregressi'!O296</f>
        <v>2194.6110000000003</v>
      </c>
      <c r="P329" s="595">
        <f t="shared" si="26"/>
        <v>8.0453664199480884E-2</v>
      </c>
      <c r="Q329" s="594">
        <f>+'SA16 TEMPLATE anni pregressi'!Q18+'SA16 TEMPLATE anni pregressi'!Q48+'SA16 TEMPLATE anni pregressi'!Q79+'SA16 TEMPLATE anni pregressi'!Q110+'SA16 TEMPLATE anni pregressi'!Q141+'SA16 TEMPLATE anni pregressi'!Q172+'SA16 TEMPLATE anni pregressi'!Q203+'SA16 TEMPLATE anni pregressi'!Q234+'SA16 TEMPLATE anni pregressi'!Q265+'SA16 TEMPLATE anni pregressi'!Q296</f>
        <v>2365.1499999999996</v>
      </c>
      <c r="R329" s="595">
        <f t="shared" si="27"/>
        <v>7.7708076738884149E-2</v>
      </c>
      <c r="S329" s="680">
        <v>1607.4930000000002</v>
      </c>
      <c r="T329" s="681">
        <v>9.9335734749365481E-2</v>
      </c>
      <c r="U329" s="680">
        <v>1694.8940000000002</v>
      </c>
      <c r="V329" s="681">
        <v>5.4370998816169067E-2</v>
      </c>
      <c r="W329" s="680">
        <v>1758.6359999999997</v>
      </c>
      <c r="X329" s="681">
        <v>3.7608251607474864E-2</v>
      </c>
      <c r="Y329" s="680">
        <v>1939.1829999999998</v>
      </c>
      <c r="Z329" s="681">
        <v>0.10266308661940279</v>
      </c>
      <c r="AA329" s="680">
        <v>2057.5139999999997</v>
      </c>
      <c r="AB329" s="681">
        <v>6.1021058868605961E-2</v>
      </c>
      <c r="AC329" s="680">
        <v>2031.194</v>
      </c>
      <c r="AD329" s="681">
        <v>-1.2792136529812051E-2</v>
      </c>
      <c r="AE329" s="680">
        <v>2194.6110000000003</v>
      </c>
      <c r="AF329" s="681">
        <v>8.0453664199480884E-2</v>
      </c>
      <c r="AG329" s="594">
        <v>2365.1499999999996</v>
      </c>
      <c r="AH329" s="595">
        <v>7.7708076738884149E-2</v>
      </c>
      <c r="AI329" s="594">
        <v>2453.8180000000002</v>
      </c>
      <c r="AJ329" s="595">
        <v>3.7489376995116841E-2</v>
      </c>
      <c r="AK329" s="594">
        <v>2489.4200000000005</v>
      </c>
      <c r="AL329" s="595">
        <v>1.4508818502431848E-2</v>
      </c>
      <c r="AM329" s="596">
        <v>105.4370998816169</v>
      </c>
      <c r="AN329" s="596">
        <v>109.40240486272721</v>
      </c>
      <c r="AO329" s="596">
        <v>120.63399342952036</v>
      </c>
      <c r="AP329" s="596">
        <v>127.99520744413815</v>
      </c>
      <c r="AQ329" s="596">
        <v>126.35787527535111</v>
      </c>
      <c r="AR329" s="594">
        <v>2540.2130000000002</v>
      </c>
      <c r="AS329" s="595">
        <v>2.0403547814350192E-2</v>
      </c>
      <c r="AT329" s="594">
        <v>2557.2450000000008</v>
      </c>
      <c r="AU329" s="595">
        <v>6.7049495455698428E-3</v>
      </c>
      <c r="AV329" s="596">
        <v>136.52382934171408</v>
      </c>
      <c r="AW329" s="596">
        <v>147.13283354888634</v>
      </c>
      <c r="AX329" s="596">
        <v>152.64875181416031</v>
      </c>
      <c r="AY329" s="596">
        <v>154.86350484885472</v>
      </c>
      <c r="AZ329" s="596">
        <v>158.02326977473618</v>
      </c>
      <c r="BA329" s="596">
        <v>159.08280782560175</v>
      </c>
    </row>
    <row r="330" spans="1:53" x14ac:dyDescent="0.25">
      <c r="A330" s="592" t="s">
        <v>61</v>
      </c>
      <c r="B330" s="593">
        <v>2181.6492534615522</v>
      </c>
      <c r="C330" s="594">
        <f>+'SA16 TEMPLATE anni pregressi'!C19+'SA16 TEMPLATE anni pregressi'!C49+'SA16 TEMPLATE anni pregressi'!C80+'SA16 TEMPLATE anni pregressi'!C111+'SA16 TEMPLATE anni pregressi'!C142+'SA16 TEMPLATE anni pregressi'!C173+'SA16 TEMPLATE anni pregressi'!C204+'SA16 TEMPLATE anni pregressi'!C235+'SA16 TEMPLATE anni pregressi'!C266+'SA16 TEMPLATE anni pregressi'!C297</f>
        <v>2377.018</v>
      </c>
      <c r="D330" s="595">
        <f t="shared" si="20"/>
        <v>8.955094235632173E-2</v>
      </c>
      <c r="E330" s="594">
        <f>+'SA16 TEMPLATE anni pregressi'!E19+'SA16 TEMPLATE anni pregressi'!E49+'SA16 TEMPLATE anni pregressi'!E80+'SA16 TEMPLATE anni pregressi'!E111+'SA16 TEMPLATE anni pregressi'!E142+'SA16 TEMPLATE anni pregressi'!E173+'SA16 TEMPLATE anni pregressi'!E204+'SA16 TEMPLATE anni pregressi'!E235+'SA16 TEMPLATE anni pregressi'!E266+'SA16 TEMPLATE anni pregressi'!E297</f>
        <v>2442.9180000000001</v>
      </c>
      <c r="F330" s="595">
        <f t="shared" si="21"/>
        <v>2.7723811935795224E-2</v>
      </c>
      <c r="G330" s="594">
        <f>+'SA16 TEMPLATE anni pregressi'!G19+'SA16 TEMPLATE anni pregressi'!G49+'SA16 TEMPLATE anni pregressi'!G80+'SA16 TEMPLATE anni pregressi'!G111+'SA16 TEMPLATE anni pregressi'!G142+'SA16 TEMPLATE anni pregressi'!G173+'SA16 TEMPLATE anni pregressi'!G204+'SA16 TEMPLATE anni pregressi'!G235+'SA16 TEMPLATE anni pregressi'!G266+'SA16 TEMPLATE anni pregressi'!G297</f>
        <v>2520.4250000000002</v>
      </c>
      <c r="H330" s="595">
        <f t="shared" si="22"/>
        <v>3.172722129846358E-2</v>
      </c>
      <c r="I330" s="594">
        <f>+'SA16 TEMPLATE anni pregressi'!I19+'SA16 TEMPLATE anni pregressi'!I49+'SA16 TEMPLATE anni pregressi'!I80+'SA16 TEMPLATE anni pregressi'!I111+'SA16 TEMPLATE anni pregressi'!I142+'SA16 TEMPLATE anni pregressi'!I173+'SA16 TEMPLATE anni pregressi'!I204+'SA16 TEMPLATE anni pregressi'!I235+'SA16 TEMPLATE anni pregressi'!I266+'SA16 TEMPLATE anni pregressi'!I297</f>
        <v>2909.0260000000003</v>
      </c>
      <c r="J330" s="595">
        <f t="shared" si="23"/>
        <v>0.15418074332701828</v>
      </c>
      <c r="K330" s="594">
        <f>+'SA16 TEMPLATE anni pregressi'!K19+'SA16 TEMPLATE anni pregressi'!K49+'SA16 TEMPLATE anni pregressi'!K80+'SA16 TEMPLATE anni pregressi'!K111+'SA16 TEMPLATE anni pregressi'!K142+'SA16 TEMPLATE anni pregressi'!K173+'SA16 TEMPLATE anni pregressi'!K204+'SA16 TEMPLATE anni pregressi'!K235+'SA16 TEMPLATE anni pregressi'!K266+'SA16 TEMPLATE anni pregressi'!K297</f>
        <v>2969.5930000000003</v>
      </c>
      <c r="L330" s="595">
        <f t="shared" si="24"/>
        <v>2.0820370804523577E-2</v>
      </c>
      <c r="M330" s="594">
        <f>+'SA16 TEMPLATE anni pregressi'!M19+'SA16 TEMPLATE anni pregressi'!M49+'SA16 TEMPLATE anni pregressi'!M80+'SA16 TEMPLATE anni pregressi'!M111+'SA16 TEMPLATE anni pregressi'!M142+'SA16 TEMPLATE anni pregressi'!M173+'SA16 TEMPLATE anni pregressi'!M204+'SA16 TEMPLATE anni pregressi'!M235+'SA16 TEMPLATE anni pregressi'!M266+'SA16 TEMPLATE anni pregressi'!M297</f>
        <v>3010.7679999999996</v>
      </c>
      <c r="N330" s="595">
        <f t="shared" si="25"/>
        <v>1.3865536455668931E-2</v>
      </c>
      <c r="O330" s="594">
        <f>+'SA16 TEMPLATE anni pregressi'!O19+'SA16 TEMPLATE anni pregressi'!O49+'SA16 TEMPLATE anni pregressi'!O80+'SA16 TEMPLATE anni pregressi'!O111+'SA16 TEMPLATE anni pregressi'!O142+'SA16 TEMPLATE anni pregressi'!O173+'SA16 TEMPLATE anni pregressi'!O204+'SA16 TEMPLATE anni pregressi'!O235+'SA16 TEMPLATE anni pregressi'!O266+'SA16 TEMPLATE anni pregressi'!O297</f>
        <v>3149.3860000000004</v>
      </c>
      <c r="P330" s="595">
        <f t="shared" si="26"/>
        <v>4.6040744421357228E-2</v>
      </c>
      <c r="Q330" s="594">
        <f>+'SA16 TEMPLATE anni pregressi'!Q19+'SA16 TEMPLATE anni pregressi'!Q49+'SA16 TEMPLATE anni pregressi'!Q80+'SA16 TEMPLATE anni pregressi'!Q111+'SA16 TEMPLATE anni pregressi'!Q142+'SA16 TEMPLATE anni pregressi'!Q173+'SA16 TEMPLATE anni pregressi'!Q204+'SA16 TEMPLATE anni pregressi'!Q235+'SA16 TEMPLATE anni pregressi'!Q266+'SA16 TEMPLATE anni pregressi'!Q297</f>
        <v>3225.9579999999992</v>
      </c>
      <c r="R330" s="595">
        <f t="shared" si="27"/>
        <v>2.4313310594509134E-2</v>
      </c>
      <c r="S330" s="680">
        <v>2377.018</v>
      </c>
      <c r="T330" s="681">
        <v>8.955094235632173E-2</v>
      </c>
      <c r="U330" s="680">
        <v>2442.9180000000001</v>
      </c>
      <c r="V330" s="681">
        <v>2.7723811935795224E-2</v>
      </c>
      <c r="W330" s="680">
        <v>2520.4250000000002</v>
      </c>
      <c r="X330" s="681">
        <v>3.172722129846358E-2</v>
      </c>
      <c r="Y330" s="680">
        <v>2909.0260000000003</v>
      </c>
      <c r="Z330" s="681">
        <v>0.15418074332701828</v>
      </c>
      <c r="AA330" s="680">
        <v>2969.5930000000003</v>
      </c>
      <c r="AB330" s="681">
        <v>2.0820370804523577E-2</v>
      </c>
      <c r="AC330" s="680">
        <v>3010.7679999999996</v>
      </c>
      <c r="AD330" s="681">
        <v>1.3865536455668931E-2</v>
      </c>
      <c r="AE330" s="680">
        <v>3149.3860000000004</v>
      </c>
      <c r="AF330" s="681">
        <v>4.6040744421357228E-2</v>
      </c>
      <c r="AG330" s="594">
        <v>3225.9579999999992</v>
      </c>
      <c r="AH330" s="595">
        <v>2.4313310594509134E-2</v>
      </c>
      <c r="AI330" s="594">
        <v>3313.951</v>
      </c>
      <c r="AJ330" s="595">
        <v>2.7276548547749496E-2</v>
      </c>
      <c r="AK330" s="594">
        <v>3319.4429999999993</v>
      </c>
      <c r="AL330" s="595">
        <v>1.6572363321000461E-3</v>
      </c>
      <c r="AM330" s="596">
        <v>102.77238119357952</v>
      </c>
      <c r="AN330" s="596">
        <v>106.03306327507828</v>
      </c>
      <c r="AO330" s="596">
        <v>122.38131978807061</v>
      </c>
      <c r="AP330" s="596">
        <v>124.92934424560522</v>
      </c>
      <c r="AQ330" s="596">
        <v>126.66155662262547</v>
      </c>
      <c r="AR330" s="594">
        <v>3311.5539999999992</v>
      </c>
      <c r="AS330" s="595">
        <v>-2.3766035446308688E-3</v>
      </c>
      <c r="AT330" s="594">
        <v>3181.277</v>
      </c>
      <c r="AU330" s="595">
        <v>-3.9340140610722087E-2</v>
      </c>
      <c r="AV330" s="596">
        <v>132.49314897909903</v>
      </c>
      <c r="AW330" s="596">
        <v>135.71449606187244</v>
      </c>
      <c r="AX330" s="596">
        <v>139.41631910233747</v>
      </c>
      <c r="AY330" s="596">
        <v>139.64736489164153</v>
      </c>
      <c r="AZ330" s="596">
        <v>139.31547846924167</v>
      </c>
      <c r="BA330" s="596">
        <v>133.83478795701168</v>
      </c>
    </row>
    <row r="331" spans="1:53" x14ac:dyDescent="0.25">
      <c r="A331" s="592" t="s">
        <v>62</v>
      </c>
      <c r="B331" s="593">
        <v>5104.9383608690923</v>
      </c>
      <c r="C331" s="594">
        <f>+'SA16 TEMPLATE anni pregressi'!C20+'SA16 TEMPLATE anni pregressi'!C50+'SA16 TEMPLATE anni pregressi'!C81+'SA16 TEMPLATE anni pregressi'!C112+'SA16 TEMPLATE anni pregressi'!C143+'SA16 TEMPLATE anni pregressi'!C174+'SA16 TEMPLATE anni pregressi'!C205+'SA16 TEMPLATE anni pregressi'!C236+'SA16 TEMPLATE anni pregressi'!C267+'SA16 TEMPLATE anni pregressi'!C298</f>
        <v>5700.607</v>
      </c>
      <c r="D331" s="595">
        <f t="shared" si="20"/>
        <v>0.11668478579425938</v>
      </c>
      <c r="E331" s="594">
        <f>+'SA16 TEMPLATE anni pregressi'!E20+'SA16 TEMPLATE anni pregressi'!E50+'SA16 TEMPLATE anni pregressi'!E81+'SA16 TEMPLATE anni pregressi'!E112+'SA16 TEMPLATE anni pregressi'!E143+'SA16 TEMPLATE anni pregressi'!E174+'SA16 TEMPLATE anni pregressi'!E205+'SA16 TEMPLATE anni pregressi'!E236+'SA16 TEMPLATE anni pregressi'!E267+'SA16 TEMPLATE anni pregressi'!E298</f>
        <v>6060.4730000000009</v>
      </c>
      <c r="F331" s="595">
        <f t="shared" si="21"/>
        <v>6.3127663422509375E-2</v>
      </c>
      <c r="G331" s="594">
        <f>+'SA16 TEMPLATE anni pregressi'!G20+'SA16 TEMPLATE anni pregressi'!G50+'SA16 TEMPLATE anni pregressi'!G81+'SA16 TEMPLATE anni pregressi'!G112+'SA16 TEMPLATE anni pregressi'!G143+'SA16 TEMPLATE anni pregressi'!G174+'SA16 TEMPLATE anni pregressi'!G205+'SA16 TEMPLATE anni pregressi'!G236+'SA16 TEMPLATE anni pregressi'!G267+'SA16 TEMPLATE anni pregressi'!G298</f>
        <v>6307.4579999999996</v>
      </c>
      <c r="H331" s="595">
        <f t="shared" si="22"/>
        <v>4.0753419741330212E-2</v>
      </c>
      <c r="I331" s="594">
        <f>+'SA16 TEMPLATE anni pregressi'!I20+'SA16 TEMPLATE anni pregressi'!I50+'SA16 TEMPLATE anni pregressi'!I81+'SA16 TEMPLATE anni pregressi'!I112+'SA16 TEMPLATE anni pregressi'!I143+'SA16 TEMPLATE anni pregressi'!I174+'SA16 TEMPLATE anni pregressi'!I205+'SA16 TEMPLATE anni pregressi'!I236+'SA16 TEMPLATE anni pregressi'!I267+'SA16 TEMPLATE anni pregressi'!I298</f>
        <v>6878.9440000000004</v>
      </c>
      <c r="J331" s="595">
        <f t="shared" si="23"/>
        <v>9.0604804661402555E-2</v>
      </c>
      <c r="K331" s="594">
        <f>+'SA16 TEMPLATE anni pregressi'!K20+'SA16 TEMPLATE anni pregressi'!K50+'SA16 TEMPLATE anni pregressi'!K81+'SA16 TEMPLATE anni pregressi'!K112+'SA16 TEMPLATE anni pregressi'!K143+'SA16 TEMPLATE anni pregressi'!K174+'SA16 TEMPLATE anni pregressi'!K205+'SA16 TEMPLATE anni pregressi'!K236+'SA16 TEMPLATE anni pregressi'!K267+'SA16 TEMPLATE anni pregressi'!K298</f>
        <v>7240.7760000000007</v>
      </c>
      <c r="L331" s="595">
        <f t="shared" si="24"/>
        <v>5.259993394334949E-2</v>
      </c>
      <c r="M331" s="594">
        <f>+'SA16 TEMPLATE anni pregressi'!M20+'SA16 TEMPLATE anni pregressi'!M50+'SA16 TEMPLATE anni pregressi'!M81+'SA16 TEMPLATE anni pregressi'!M112+'SA16 TEMPLATE anni pregressi'!M143+'SA16 TEMPLATE anni pregressi'!M174+'SA16 TEMPLATE anni pregressi'!M205+'SA16 TEMPLATE anni pregressi'!M236+'SA16 TEMPLATE anni pregressi'!M267+'SA16 TEMPLATE anni pregressi'!M298</f>
        <v>7513.5689999999995</v>
      </c>
      <c r="N331" s="595">
        <f t="shared" si="25"/>
        <v>3.7674553114196423E-2</v>
      </c>
      <c r="O331" s="594">
        <f>+'SA16 TEMPLATE anni pregressi'!O20+'SA16 TEMPLATE anni pregressi'!O50+'SA16 TEMPLATE anni pregressi'!O81+'SA16 TEMPLATE anni pregressi'!O112+'SA16 TEMPLATE anni pregressi'!O143+'SA16 TEMPLATE anni pregressi'!O174+'SA16 TEMPLATE anni pregressi'!O205+'SA16 TEMPLATE anni pregressi'!O236+'SA16 TEMPLATE anni pregressi'!O267+'SA16 TEMPLATE anni pregressi'!O298</f>
        <v>7821.2830000000004</v>
      </c>
      <c r="P331" s="595">
        <f t="shared" si="26"/>
        <v>4.0954438563085116E-2</v>
      </c>
      <c r="Q331" s="594">
        <f>+'SA16 TEMPLATE anni pregressi'!Q20+'SA16 TEMPLATE anni pregressi'!Q50+'SA16 TEMPLATE anni pregressi'!Q81+'SA16 TEMPLATE anni pregressi'!Q112+'SA16 TEMPLATE anni pregressi'!Q143+'SA16 TEMPLATE anni pregressi'!Q174+'SA16 TEMPLATE anni pregressi'!Q205+'SA16 TEMPLATE anni pregressi'!Q236+'SA16 TEMPLATE anni pregressi'!Q267+'SA16 TEMPLATE anni pregressi'!Q298</f>
        <v>8153.3099999999986</v>
      </c>
      <c r="R331" s="595">
        <f t="shared" si="27"/>
        <v>4.2451730745454191E-2</v>
      </c>
      <c r="S331" s="680">
        <v>5700.607</v>
      </c>
      <c r="T331" s="681">
        <v>0.11668478579425938</v>
      </c>
      <c r="U331" s="680">
        <v>6060.4730000000009</v>
      </c>
      <c r="V331" s="681">
        <v>6.3127663422509375E-2</v>
      </c>
      <c r="W331" s="680">
        <v>6307.4579999999996</v>
      </c>
      <c r="X331" s="681">
        <v>4.0753419741330212E-2</v>
      </c>
      <c r="Y331" s="680">
        <v>6878.9440000000004</v>
      </c>
      <c r="Z331" s="681">
        <v>9.0604804661402555E-2</v>
      </c>
      <c r="AA331" s="680">
        <v>7240.7760000000007</v>
      </c>
      <c r="AB331" s="681">
        <v>5.259993394334949E-2</v>
      </c>
      <c r="AC331" s="680">
        <v>7513.5689999999995</v>
      </c>
      <c r="AD331" s="681">
        <v>3.7674553114196423E-2</v>
      </c>
      <c r="AE331" s="680">
        <v>7821.2830000000004</v>
      </c>
      <c r="AF331" s="681">
        <v>4.0954438563085116E-2</v>
      </c>
      <c r="AG331" s="594">
        <v>8153.3099999999986</v>
      </c>
      <c r="AH331" s="595">
        <v>4.2451730745454191E-2</v>
      </c>
      <c r="AI331" s="594">
        <v>8473.5819999999985</v>
      </c>
      <c r="AJ331" s="595">
        <v>3.928122443522937E-2</v>
      </c>
      <c r="AK331" s="594">
        <v>8627.8289999999979</v>
      </c>
      <c r="AL331" s="595">
        <v>1.820328168181997E-2</v>
      </c>
      <c r="AM331" s="596">
        <v>106.31276634225094</v>
      </c>
      <c r="AN331" s="596">
        <v>110.64537513285865</v>
      </c>
      <c r="AO331" s="596">
        <v>120.67037773345892</v>
      </c>
      <c r="AP331" s="596">
        <v>127.01763163115788</v>
      </c>
      <c r="AQ331" s="596">
        <v>131.80296414048539</v>
      </c>
      <c r="AR331" s="594">
        <v>8686.2060000000001</v>
      </c>
      <c r="AS331" s="595">
        <v>6.7661285359274324E-3</v>
      </c>
      <c r="AT331" s="594">
        <v>8704.4520000000011</v>
      </c>
      <c r="AU331" s="595">
        <v>2.1005718722306383E-3</v>
      </c>
      <c r="AV331" s="596">
        <v>137.20088053780938</v>
      </c>
      <c r="AW331" s="596">
        <v>143.02529537643971</v>
      </c>
      <c r="AX331" s="596">
        <v>148.64350410403662</v>
      </c>
      <c r="AY331" s="596">
        <v>151.34930367941516</v>
      </c>
      <c r="AZ331" s="596">
        <v>152.37335252193319</v>
      </c>
      <c r="BA331" s="596">
        <v>152.69342370031825</v>
      </c>
    </row>
    <row r="332" spans="1:53" x14ac:dyDescent="0.25">
      <c r="A332" s="592" t="s">
        <v>63</v>
      </c>
      <c r="B332" s="593">
        <v>4384.3988699923048</v>
      </c>
      <c r="C332" s="594">
        <f>+'SA16 TEMPLATE anni pregressi'!C21+'SA16 TEMPLATE anni pregressi'!C51+'SA16 TEMPLATE anni pregressi'!C82+'SA16 TEMPLATE anni pregressi'!C113+'SA16 TEMPLATE anni pregressi'!C144+'SA16 TEMPLATE anni pregressi'!C175+'SA16 TEMPLATE anni pregressi'!C206+'SA16 TEMPLATE anni pregressi'!C237+'SA16 TEMPLATE anni pregressi'!C268+'SA16 TEMPLATE anni pregressi'!C299</f>
        <v>4934.7030000000004</v>
      </c>
      <c r="D332" s="595">
        <f t="shared" si="20"/>
        <v>0.12551415743081368</v>
      </c>
      <c r="E332" s="594">
        <f>+'SA16 TEMPLATE anni pregressi'!E21+'SA16 TEMPLATE anni pregressi'!E51+'SA16 TEMPLATE anni pregressi'!E82+'SA16 TEMPLATE anni pregressi'!E113+'SA16 TEMPLATE anni pregressi'!E144+'SA16 TEMPLATE anni pregressi'!E175+'SA16 TEMPLATE anni pregressi'!E206+'SA16 TEMPLATE anni pregressi'!E237+'SA16 TEMPLATE anni pregressi'!E268+'SA16 TEMPLATE anni pregressi'!E299</f>
        <v>5168.4530000000013</v>
      </c>
      <c r="F332" s="595">
        <f t="shared" si="21"/>
        <v>4.736860556754903E-2</v>
      </c>
      <c r="G332" s="594">
        <f>+'SA16 TEMPLATE anni pregressi'!G21+'SA16 TEMPLATE anni pregressi'!G51+'SA16 TEMPLATE anni pregressi'!G82+'SA16 TEMPLATE anni pregressi'!G113+'SA16 TEMPLATE anni pregressi'!G144+'SA16 TEMPLATE anni pregressi'!G175+'SA16 TEMPLATE anni pregressi'!G206+'SA16 TEMPLATE anni pregressi'!G237+'SA16 TEMPLATE anni pregressi'!G268+'SA16 TEMPLATE anni pregressi'!G299</f>
        <v>5291.4250000000002</v>
      </c>
      <c r="H332" s="595">
        <f t="shared" si="22"/>
        <v>2.3792806087237092E-2</v>
      </c>
      <c r="I332" s="594">
        <f>+'SA16 TEMPLATE anni pregressi'!I21+'SA16 TEMPLATE anni pregressi'!I51+'SA16 TEMPLATE anni pregressi'!I82+'SA16 TEMPLATE anni pregressi'!I113+'SA16 TEMPLATE anni pregressi'!I144+'SA16 TEMPLATE anni pregressi'!I175+'SA16 TEMPLATE anni pregressi'!I206+'SA16 TEMPLATE anni pregressi'!I237+'SA16 TEMPLATE anni pregressi'!I268+'SA16 TEMPLATE anni pregressi'!I299</f>
        <v>5825.7560000000003</v>
      </c>
      <c r="J332" s="595">
        <f t="shared" si="23"/>
        <v>0.10098054871797296</v>
      </c>
      <c r="K332" s="594">
        <f>+'SA16 TEMPLATE anni pregressi'!K21+'SA16 TEMPLATE anni pregressi'!K51+'SA16 TEMPLATE anni pregressi'!K82+'SA16 TEMPLATE anni pregressi'!K113+'SA16 TEMPLATE anni pregressi'!K144+'SA16 TEMPLATE anni pregressi'!K175+'SA16 TEMPLATE anni pregressi'!K206+'SA16 TEMPLATE anni pregressi'!K237+'SA16 TEMPLATE anni pregressi'!K268+'SA16 TEMPLATE anni pregressi'!K299</f>
        <v>6063.2080000000005</v>
      </c>
      <c r="L332" s="595">
        <f t="shared" si="24"/>
        <v>4.07590019218107E-2</v>
      </c>
      <c r="M332" s="594">
        <f>+'SA16 TEMPLATE anni pregressi'!M21+'SA16 TEMPLATE anni pregressi'!M51+'SA16 TEMPLATE anni pregressi'!M82+'SA16 TEMPLATE anni pregressi'!M113+'SA16 TEMPLATE anni pregressi'!M144+'SA16 TEMPLATE anni pregressi'!M175+'SA16 TEMPLATE anni pregressi'!M206+'SA16 TEMPLATE anni pregressi'!M237+'SA16 TEMPLATE anni pregressi'!M268+'SA16 TEMPLATE anni pregressi'!M299</f>
        <v>6383.61</v>
      </c>
      <c r="N332" s="595">
        <f t="shared" si="25"/>
        <v>5.2843643167115345E-2</v>
      </c>
      <c r="O332" s="594">
        <f>+'SA16 TEMPLATE anni pregressi'!O21+'SA16 TEMPLATE anni pregressi'!O51+'SA16 TEMPLATE anni pregressi'!O82+'SA16 TEMPLATE anni pregressi'!O113+'SA16 TEMPLATE anni pregressi'!O144+'SA16 TEMPLATE anni pregressi'!O175+'SA16 TEMPLATE anni pregressi'!O206+'SA16 TEMPLATE anni pregressi'!O237+'SA16 TEMPLATE anni pregressi'!O268+'SA16 TEMPLATE anni pregressi'!O299</f>
        <v>6641.179000000001</v>
      </c>
      <c r="P332" s="595">
        <f t="shared" si="26"/>
        <v>4.034848620138156E-2</v>
      </c>
      <c r="Q332" s="594">
        <f>+'SA16 TEMPLATE anni pregressi'!Q21+'SA16 TEMPLATE anni pregressi'!Q51+'SA16 TEMPLATE anni pregressi'!Q82+'SA16 TEMPLATE anni pregressi'!Q113+'SA16 TEMPLATE anni pregressi'!Q144+'SA16 TEMPLATE anni pregressi'!Q175+'SA16 TEMPLATE anni pregressi'!Q206+'SA16 TEMPLATE anni pregressi'!Q237+'SA16 TEMPLATE anni pregressi'!Q268+'SA16 TEMPLATE anni pregressi'!Q299</f>
        <v>6877.1049999999996</v>
      </c>
      <c r="R332" s="595">
        <f t="shared" si="27"/>
        <v>3.5524716319195515E-2</v>
      </c>
      <c r="S332" s="680">
        <v>4934.7030000000004</v>
      </c>
      <c r="T332" s="681">
        <v>0.12551415743081368</v>
      </c>
      <c r="U332" s="680">
        <v>5168.4530000000013</v>
      </c>
      <c r="V332" s="681">
        <v>4.736860556754903E-2</v>
      </c>
      <c r="W332" s="680">
        <v>5291.4250000000002</v>
      </c>
      <c r="X332" s="681">
        <v>2.3792806087237092E-2</v>
      </c>
      <c r="Y332" s="680">
        <v>5825.7560000000003</v>
      </c>
      <c r="Z332" s="681">
        <v>0.10098054871797296</v>
      </c>
      <c r="AA332" s="680">
        <v>6063.2080000000005</v>
      </c>
      <c r="AB332" s="681">
        <v>4.07590019218107E-2</v>
      </c>
      <c r="AC332" s="680">
        <v>6383.61</v>
      </c>
      <c r="AD332" s="681">
        <v>5.2843643167115345E-2</v>
      </c>
      <c r="AE332" s="680">
        <v>6641.179000000001</v>
      </c>
      <c r="AF332" s="681">
        <v>4.034848620138156E-2</v>
      </c>
      <c r="AG332" s="594">
        <v>6877.1049999999996</v>
      </c>
      <c r="AH332" s="595">
        <v>3.5524716319195515E-2</v>
      </c>
      <c r="AI332" s="594">
        <v>7399.9409999999989</v>
      </c>
      <c r="AJ332" s="595">
        <v>7.6025595072345034E-2</v>
      </c>
      <c r="AK332" s="594">
        <v>7324.9570000000003</v>
      </c>
      <c r="AL332" s="595">
        <v>-1.013305376353657E-2</v>
      </c>
      <c r="AM332" s="596">
        <v>104.73686055675491</v>
      </c>
      <c r="AN332" s="596">
        <v>107.22884437016776</v>
      </c>
      <c r="AO332" s="596">
        <v>118.05687191306143</v>
      </c>
      <c r="AP332" s="596">
        <v>122.86875218224887</v>
      </c>
      <c r="AQ332" s="596">
        <v>129.36158467895635</v>
      </c>
      <c r="AR332" s="594">
        <v>7435.8479999999981</v>
      </c>
      <c r="AS332" s="595">
        <v>1.5138791941030889E-2</v>
      </c>
      <c r="AT332" s="594">
        <v>7203.4860000000008</v>
      </c>
      <c r="AU332" s="595">
        <v>-3.1248890509864836E-2</v>
      </c>
      <c r="AV332" s="596">
        <v>134.58112879336406</v>
      </c>
      <c r="AW332" s="596">
        <v>139.36208521566545</v>
      </c>
      <c r="AX332" s="596">
        <v>149.95717067470926</v>
      </c>
      <c r="AY332" s="596">
        <v>148.43764660203459</v>
      </c>
      <c r="AZ332" s="596">
        <v>150.6848132501591</v>
      </c>
      <c r="BA332" s="596">
        <v>145.97608001940543</v>
      </c>
    </row>
    <row r="333" spans="1:53" x14ac:dyDescent="0.25">
      <c r="A333" s="592" t="s">
        <v>64</v>
      </c>
      <c r="B333" s="593">
        <v>1045.0019883590614</v>
      </c>
      <c r="C333" s="594">
        <f>+'SA16 TEMPLATE anni pregressi'!C22+'SA16 TEMPLATE anni pregressi'!C52+'SA16 TEMPLATE anni pregressi'!C83+'SA16 TEMPLATE anni pregressi'!C114+'SA16 TEMPLATE anni pregressi'!C145+'SA16 TEMPLATE anni pregressi'!C176+'SA16 TEMPLATE anni pregressi'!C207+'SA16 TEMPLATE anni pregressi'!C238+'SA16 TEMPLATE anni pregressi'!C269+'SA16 TEMPLATE anni pregressi'!C300</f>
        <v>1131.7029999999997</v>
      </c>
      <c r="D333" s="595">
        <f t="shared" si="20"/>
        <v>8.2967317389589443E-2</v>
      </c>
      <c r="E333" s="594">
        <f>+'SA16 TEMPLATE anni pregressi'!E22+'SA16 TEMPLATE anni pregressi'!E52+'SA16 TEMPLATE anni pregressi'!E83+'SA16 TEMPLATE anni pregressi'!E114+'SA16 TEMPLATE anni pregressi'!E145+'SA16 TEMPLATE anni pregressi'!E176+'SA16 TEMPLATE anni pregressi'!E207+'SA16 TEMPLATE anni pregressi'!E238+'SA16 TEMPLATE anni pregressi'!E269+'SA16 TEMPLATE anni pregressi'!E300</f>
        <v>1218.5479999999998</v>
      </c>
      <c r="F333" s="595">
        <f t="shared" si="21"/>
        <v>7.6738331523376752E-2</v>
      </c>
      <c r="G333" s="594">
        <f>+'SA16 TEMPLATE anni pregressi'!G22+'SA16 TEMPLATE anni pregressi'!G52+'SA16 TEMPLATE anni pregressi'!G83+'SA16 TEMPLATE anni pregressi'!G114+'SA16 TEMPLATE anni pregressi'!G145+'SA16 TEMPLATE anni pregressi'!G176+'SA16 TEMPLATE anni pregressi'!G207+'SA16 TEMPLATE anni pregressi'!G238+'SA16 TEMPLATE anni pregressi'!G269+'SA16 TEMPLATE anni pregressi'!G300</f>
        <v>1297.2650000000001</v>
      </c>
      <c r="H333" s="595">
        <f t="shared" si="22"/>
        <v>6.4599014564875851E-2</v>
      </c>
      <c r="I333" s="594">
        <f>+'SA16 TEMPLATE anni pregressi'!I22+'SA16 TEMPLATE anni pregressi'!I52+'SA16 TEMPLATE anni pregressi'!I83+'SA16 TEMPLATE anni pregressi'!I114+'SA16 TEMPLATE anni pregressi'!I145+'SA16 TEMPLATE anni pregressi'!I176+'SA16 TEMPLATE anni pregressi'!I207+'SA16 TEMPLATE anni pregressi'!I238+'SA16 TEMPLATE anni pregressi'!I269+'SA16 TEMPLATE anni pregressi'!I300</f>
        <v>1360.4160000000002</v>
      </c>
      <c r="J333" s="595">
        <f t="shared" si="23"/>
        <v>4.8680107765182952E-2</v>
      </c>
      <c r="K333" s="594">
        <f>+'SA16 TEMPLATE anni pregressi'!K22+'SA16 TEMPLATE anni pregressi'!K52+'SA16 TEMPLATE anni pregressi'!K83+'SA16 TEMPLATE anni pregressi'!K114+'SA16 TEMPLATE anni pregressi'!K145+'SA16 TEMPLATE anni pregressi'!K176+'SA16 TEMPLATE anni pregressi'!K207+'SA16 TEMPLATE anni pregressi'!K238+'SA16 TEMPLATE anni pregressi'!K269+'SA16 TEMPLATE anni pregressi'!K300</f>
        <v>1439.202</v>
      </c>
      <c r="L333" s="595">
        <f t="shared" si="24"/>
        <v>5.7913167736927396E-2</v>
      </c>
      <c r="M333" s="594">
        <f>+'SA16 TEMPLATE anni pregressi'!M22+'SA16 TEMPLATE anni pregressi'!M52+'SA16 TEMPLATE anni pregressi'!M83+'SA16 TEMPLATE anni pregressi'!M114+'SA16 TEMPLATE anni pregressi'!M145+'SA16 TEMPLATE anni pregressi'!M176+'SA16 TEMPLATE anni pregressi'!M207+'SA16 TEMPLATE anni pregressi'!M238+'SA16 TEMPLATE anni pregressi'!M269+'SA16 TEMPLATE anni pregressi'!M300</f>
        <v>1487.3539999999998</v>
      </c>
      <c r="N333" s="595">
        <f t="shared" si="25"/>
        <v>3.3457429881281302E-2</v>
      </c>
      <c r="O333" s="594">
        <f>+'SA16 TEMPLATE anni pregressi'!O22+'SA16 TEMPLATE anni pregressi'!O52+'SA16 TEMPLATE anni pregressi'!O83+'SA16 TEMPLATE anni pregressi'!O114+'SA16 TEMPLATE anni pregressi'!O145+'SA16 TEMPLATE anni pregressi'!O176+'SA16 TEMPLATE anni pregressi'!O207+'SA16 TEMPLATE anni pregressi'!O238+'SA16 TEMPLATE anni pregressi'!O269+'SA16 TEMPLATE anni pregressi'!O300</f>
        <v>1519.0260000000001</v>
      </c>
      <c r="P333" s="595">
        <f t="shared" si="26"/>
        <v>2.1294190892013776E-2</v>
      </c>
      <c r="Q333" s="594">
        <f>+'SA16 TEMPLATE anni pregressi'!Q22+'SA16 TEMPLATE anni pregressi'!Q52+'SA16 TEMPLATE anni pregressi'!Q83+'SA16 TEMPLATE anni pregressi'!Q114+'SA16 TEMPLATE anni pregressi'!Q145+'SA16 TEMPLATE anni pregressi'!Q176+'SA16 TEMPLATE anni pregressi'!Q207+'SA16 TEMPLATE anni pregressi'!Q238+'SA16 TEMPLATE anni pregressi'!Q269+'SA16 TEMPLATE anni pregressi'!Q300</f>
        <v>1578.7980000000005</v>
      </c>
      <c r="R333" s="595">
        <f t="shared" si="27"/>
        <v>3.9348898570531636E-2</v>
      </c>
      <c r="S333" s="680">
        <v>1131.7029999999997</v>
      </c>
      <c r="T333" s="681">
        <v>8.2967317389589443E-2</v>
      </c>
      <c r="U333" s="680">
        <v>1218.5479999999998</v>
      </c>
      <c r="V333" s="681">
        <v>7.6738331523376752E-2</v>
      </c>
      <c r="W333" s="680">
        <v>1297.2650000000001</v>
      </c>
      <c r="X333" s="681">
        <v>6.4599014564876045E-2</v>
      </c>
      <c r="Y333" s="680">
        <v>1360.4160000000002</v>
      </c>
      <c r="Z333" s="681">
        <v>4.8680107765182772E-2</v>
      </c>
      <c r="AA333" s="680">
        <v>1439.202</v>
      </c>
      <c r="AB333" s="681">
        <v>5.7913167736927396E-2</v>
      </c>
      <c r="AC333" s="680">
        <v>1487.3539999999998</v>
      </c>
      <c r="AD333" s="681">
        <v>3.3457429881281302E-2</v>
      </c>
      <c r="AE333" s="680">
        <v>1519.0260000000001</v>
      </c>
      <c r="AF333" s="681">
        <v>2.1294190892013776E-2</v>
      </c>
      <c r="AG333" s="594">
        <v>1578.7980000000005</v>
      </c>
      <c r="AH333" s="595">
        <v>3.9348898570531636E-2</v>
      </c>
      <c r="AI333" s="594">
        <v>1654.213</v>
      </c>
      <c r="AJ333" s="595">
        <v>4.7767352124844016E-2</v>
      </c>
      <c r="AK333" s="594">
        <v>1647.9970000000005</v>
      </c>
      <c r="AL333" s="595">
        <v>-3.7576781224663569E-3</v>
      </c>
      <c r="AM333" s="596">
        <v>107.67383315233768</v>
      </c>
      <c r="AN333" s="596">
        <v>114.62945666840155</v>
      </c>
      <c r="AO333" s="596">
        <v>120.2096309720837</v>
      </c>
      <c r="AP333" s="596">
        <v>127.17135149416413</v>
      </c>
      <c r="AQ333" s="596">
        <v>131.42617806968792</v>
      </c>
      <c r="AR333" s="594">
        <v>1662.6990000000003</v>
      </c>
      <c r="AS333" s="595">
        <v>8.9211327447803399E-3</v>
      </c>
      <c r="AT333" s="594">
        <v>1657.8510000000001</v>
      </c>
      <c r="AU333" s="595">
        <v>-2.9157412135330466E-3</v>
      </c>
      <c r="AV333" s="596">
        <v>134.22479219371164</v>
      </c>
      <c r="AW333" s="596">
        <v>139.50638992739269</v>
      </c>
      <c r="AX333" s="596">
        <v>146.17024077872026</v>
      </c>
      <c r="AY333" s="596">
        <v>145.62098006279041</v>
      </c>
      <c r="AZ333" s="596">
        <v>146.92008415635559</v>
      </c>
      <c r="BA333" s="596">
        <v>146.49170321188512</v>
      </c>
    </row>
    <row r="334" spans="1:53" x14ac:dyDescent="0.25">
      <c r="A334" s="592" t="s">
        <v>65</v>
      </c>
      <c r="B334" s="593">
        <v>1807.6781647187634</v>
      </c>
      <c r="C334" s="594">
        <f>+'SA16 TEMPLATE anni pregressi'!C23+'SA16 TEMPLATE anni pregressi'!C53+'SA16 TEMPLATE anni pregressi'!C84+'SA16 TEMPLATE anni pregressi'!C115+'SA16 TEMPLATE anni pregressi'!C146+'SA16 TEMPLATE anni pregressi'!C177+'SA16 TEMPLATE anni pregressi'!C208+'SA16 TEMPLATE anni pregressi'!C239+'SA16 TEMPLATE anni pregressi'!C270+'SA16 TEMPLATE anni pregressi'!C301</f>
        <v>1992.848</v>
      </c>
      <c r="D334" s="595">
        <f t="shared" si="20"/>
        <v>0.10243517839363023</v>
      </c>
      <c r="E334" s="594">
        <f>+'SA16 TEMPLATE anni pregressi'!E23+'SA16 TEMPLATE anni pregressi'!E53+'SA16 TEMPLATE anni pregressi'!E84+'SA16 TEMPLATE anni pregressi'!E115+'SA16 TEMPLATE anni pregressi'!E146+'SA16 TEMPLATE anni pregressi'!E177+'SA16 TEMPLATE anni pregressi'!E208+'SA16 TEMPLATE anni pregressi'!E239+'SA16 TEMPLATE anni pregressi'!E270+'SA16 TEMPLATE anni pregressi'!E301</f>
        <v>2086.4880000000003</v>
      </c>
      <c r="F334" s="595">
        <f t="shared" si="21"/>
        <v>4.6988029192392158E-2</v>
      </c>
      <c r="G334" s="594">
        <f>+'SA16 TEMPLATE anni pregressi'!G23+'SA16 TEMPLATE anni pregressi'!G53+'SA16 TEMPLATE anni pregressi'!G84+'SA16 TEMPLATE anni pregressi'!G115+'SA16 TEMPLATE anni pregressi'!G146+'SA16 TEMPLATE anni pregressi'!G177+'SA16 TEMPLATE anni pregressi'!G208+'SA16 TEMPLATE anni pregressi'!G239+'SA16 TEMPLATE anni pregressi'!G270+'SA16 TEMPLATE anni pregressi'!G301</f>
        <v>2118.759</v>
      </c>
      <c r="H334" s="595">
        <f t="shared" si="22"/>
        <v>1.5466659765117137E-2</v>
      </c>
      <c r="I334" s="594">
        <f>+'SA16 TEMPLATE anni pregressi'!I23+'SA16 TEMPLATE anni pregressi'!I53+'SA16 TEMPLATE anni pregressi'!I84+'SA16 TEMPLATE anni pregressi'!I115+'SA16 TEMPLATE anni pregressi'!I146+'SA16 TEMPLATE anni pregressi'!I177+'SA16 TEMPLATE anni pregressi'!I208+'SA16 TEMPLATE anni pregressi'!I239+'SA16 TEMPLATE anni pregressi'!I270+'SA16 TEMPLATE anni pregressi'!I301</f>
        <v>2343.9789999999998</v>
      </c>
      <c r="J334" s="595">
        <f t="shared" si="23"/>
        <v>0.10629807354210639</v>
      </c>
      <c r="K334" s="594">
        <f>+'SA16 TEMPLATE anni pregressi'!K23+'SA16 TEMPLATE anni pregressi'!K53+'SA16 TEMPLATE anni pregressi'!K84+'SA16 TEMPLATE anni pregressi'!K115+'SA16 TEMPLATE anni pregressi'!K146+'SA16 TEMPLATE anni pregressi'!K177+'SA16 TEMPLATE anni pregressi'!K208+'SA16 TEMPLATE anni pregressi'!K239+'SA16 TEMPLATE anni pregressi'!K270+'SA16 TEMPLATE anni pregressi'!K301</f>
        <v>2398.2660000000001</v>
      </c>
      <c r="L334" s="595">
        <f t="shared" si="24"/>
        <v>2.3160190428327329E-2</v>
      </c>
      <c r="M334" s="594">
        <f>+'SA16 TEMPLATE anni pregressi'!M23+'SA16 TEMPLATE anni pregressi'!M53+'SA16 TEMPLATE anni pregressi'!M84+'SA16 TEMPLATE anni pregressi'!M115+'SA16 TEMPLATE anni pregressi'!M146+'SA16 TEMPLATE anni pregressi'!M177+'SA16 TEMPLATE anni pregressi'!M208+'SA16 TEMPLATE anni pregressi'!M239+'SA16 TEMPLATE anni pregressi'!M270+'SA16 TEMPLATE anni pregressi'!M301</f>
        <v>2486.6</v>
      </c>
      <c r="N334" s="595">
        <f t="shared" si="25"/>
        <v>3.6832444774682969E-2</v>
      </c>
      <c r="O334" s="594">
        <f>+'SA16 TEMPLATE anni pregressi'!O23+'SA16 TEMPLATE anni pregressi'!O53+'SA16 TEMPLATE anni pregressi'!O84+'SA16 TEMPLATE anni pregressi'!O115+'SA16 TEMPLATE anni pregressi'!O146+'SA16 TEMPLATE anni pregressi'!O177+'SA16 TEMPLATE anni pregressi'!O208+'SA16 TEMPLATE anni pregressi'!O239+'SA16 TEMPLATE anni pregressi'!O270+'SA16 TEMPLATE anni pregressi'!O301</f>
        <v>2570.9770000000003</v>
      </c>
      <c r="P334" s="595">
        <f t="shared" si="26"/>
        <v>3.3932679160299371E-2</v>
      </c>
      <c r="Q334" s="594">
        <f>+'SA16 TEMPLATE anni pregressi'!Q23+'SA16 TEMPLATE anni pregressi'!Q53+'SA16 TEMPLATE anni pregressi'!Q84+'SA16 TEMPLATE anni pregressi'!Q115+'SA16 TEMPLATE anni pregressi'!Q146+'SA16 TEMPLATE anni pregressi'!Q177+'SA16 TEMPLATE anni pregressi'!Q208+'SA16 TEMPLATE anni pregressi'!Q239+'SA16 TEMPLATE anni pregressi'!Q270+'SA16 TEMPLATE anni pregressi'!Q301</f>
        <v>2680.1350000000002</v>
      </c>
      <c r="R334" s="595">
        <f t="shared" si="27"/>
        <v>4.24577893929039E-2</v>
      </c>
      <c r="S334" s="680">
        <v>1992.8479999999997</v>
      </c>
      <c r="T334" s="681">
        <v>0.1024351783936301</v>
      </c>
      <c r="U334" s="680">
        <v>2086.4880000000003</v>
      </c>
      <c r="V334" s="681">
        <v>4.6988029192392276E-2</v>
      </c>
      <c r="W334" s="680">
        <v>2118.759</v>
      </c>
      <c r="X334" s="681">
        <v>1.5466659765117137E-2</v>
      </c>
      <c r="Y334" s="680">
        <v>2343.9789999999998</v>
      </c>
      <c r="Z334" s="681">
        <v>0.10629807354210639</v>
      </c>
      <c r="AA334" s="680">
        <v>2398.2660000000001</v>
      </c>
      <c r="AB334" s="681">
        <v>2.3160190428327329E-2</v>
      </c>
      <c r="AC334" s="680">
        <v>2486.6</v>
      </c>
      <c r="AD334" s="681">
        <v>3.6832444774682969E-2</v>
      </c>
      <c r="AE334" s="680">
        <v>2570.9770000000003</v>
      </c>
      <c r="AF334" s="681">
        <v>3.3932679160299371E-2</v>
      </c>
      <c r="AG334" s="594">
        <v>2680.1350000000002</v>
      </c>
      <c r="AH334" s="595">
        <v>4.24577893929039E-2</v>
      </c>
      <c r="AI334" s="594">
        <v>2792.4440000000004</v>
      </c>
      <c r="AJ334" s="595">
        <v>4.1904232436052728E-2</v>
      </c>
      <c r="AK334" s="594">
        <v>2847.1159999999995</v>
      </c>
      <c r="AL334" s="595">
        <v>1.9578548397031097E-2</v>
      </c>
      <c r="AM334" s="596">
        <v>104.69880291923921</v>
      </c>
      <c r="AN334" s="596">
        <v>106.31814368180613</v>
      </c>
      <c r="AO334" s="596">
        <v>117.619557537755</v>
      </c>
      <c r="AP334" s="596">
        <v>120.34364888842501</v>
      </c>
      <c r="AQ334" s="596">
        <v>124.77619969009177</v>
      </c>
      <c r="AR334" s="594">
        <v>2889.837</v>
      </c>
      <c r="AS334" s="595">
        <v>1.500500857710064E-2</v>
      </c>
      <c r="AT334" s="594">
        <v>2793.3089999999997</v>
      </c>
      <c r="AU334" s="595">
        <v>-3.3402575993040522E-2</v>
      </c>
      <c r="AV334" s="596">
        <v>129.0101904410171</v>
      </c>
      <c r="AW334" s="596">
        <v>134.48767793630023</v>
      </c>
      <c r="AX334" s="596">
        <v>140.12328085232795</v>
      </c>
      <c r="AY334" s="596">
        <v>142.86669128804604</v>
      </c>
      <c r="AZ334" s="596">
        <v>145.01040721620515</v>
      </c>
      <c r="BA334" s="596">
        <v>140.1666860693841</v>
      </c>
    </row>
    <row r="335" spans="1:53" x14ac:dyDescent="0.25">
      <c r="A335" s="592" t="s">
        <v>66</v>
      </c>
      <c r="B335" s="593">
        <v>6751.8398777030061</v>
      </c>
      <c r="C335" s="594">
        <f>+'SA16 TEMPLATE anni pregressi'!C24+'SA16 TEMPLATE anni pregressi'!C54+'SA16 TEMPLATE anni pregressi'!C85+'SA16 TEMPLATE anni pregressi'!C116+'SA16 TEMPLATE anni pregressi'!C147+'SA16 TEMPLATE anni pregressi'!C178+'SA16 TEMPLATE anni pregressi'!C209+'SA16 TEMPLATE anni pregressi'!C240+'SA16 TEMPLATE anni pregressi'!C271+'SA16 TEMPLATE anni pregressi'!C302</f>
        <v>7392.8279999999995</v>
      </c>
      <c r="D335" s="595">
        <f t="shared" si="20"/>
        <v>9.4935326356563321E-2</v>
      </c>
      <c r="E335" s="594">
        <f>+'SA16 TEMPLATE anni pregressi'!E24+'SA16 TEMPLATE anni pregressi'!E54+'SA16 TEMPLATE anni pregressi'!E85+'SA16 TEMPLATE anni pregressi'!E116+'SA16 TEMPLATE anni pregressi'!E147+'SA16 TEMPLATE anni pregressi'!E178+'SA16 TEMPLATE anni pregressi'!E209+'SA16 TEMPLATE anni pregressi'!E240+'SA16 TEMPLATE anni pregressi'!E271+'SA16 TEMPLATE anni pregressi'!E302</f>
        <v>7551.8470000000007</v>
      </c>
      <c r="F335" s="595">
        <f t="shared" si="21"/>
        <v>2.1509901217775004E-2</v>
      </c>
      <c r="G335" s="594">
        <f>+'SA16 TEMPLATE anni pregressi'!G24+'SA16 TEMPLATE anni pregressi'!G54+'SA16 TEMPLATE anni pregressi'!G85+'SA16 TEMPLATE anni pregressi'!G116+'SA16 TEMPLATE anni pregressi'!G147+'SA16 TEMPLATE anni pregressi'!G178+'SA16 TEMPLATE anni pregressi'!G209+'SA16 TEMPLATE anni pregressi'!G240+'SA16 TEMPLATE anni pregressi'!G271+'SA16 TEMPLATE anni pregressi'!G302</f>
        <v>8126.5789999999997</v>
      </c>
      <c r="H335" s="595">
        <f t="shared" si="22"/>
        <v>7.610482574660199E-2</v>
      </c>
      <c r="I335" s="594">
        <f>+'SA16 TEMPLATE anni pregressi'!I24+'SA16 TEMPLATE anni pregressi'!I54+'SA16 TEMPLATE anni pregressi'!I85+'SA16 TEMPLATE anni pregressi'!I116+'SA16 TEMPLATE anni pregressi'!I147+'SA16 TEMPLATE anni pregressi'!I178+'SA16 TEMPLATE anni pregressi'!I209+'SA16 TEMPLATE anni pregressi'!I240+'SA16 TEMPLATE anni pregressi'!I271+'SA16 TEMPLATE anni pregressi'!I302</f>
        <v>9710.6080000000002</v>
      </c>
      <c r="J335" s="595">
        <f t="shared" si="23"/>
        <v>0.19491953502205547</v>
      </c>
      <c r="K335" s="594">
        <f>+'SA16 TEMPLATE anni pregressi'!K24+'SA16 TEMPLATE anni pregressi'!K54+'SA16 TEMPLATE anni pregressi'!K85+'SA16 TEMPLATE anni pregressi'!K116+'SA16 TEMPLATE anni pregressi'!K147+'SA16 TEMPLATE anni pregressi'!K178+'SA16 TEMPLATE anni pregressi'!K209+'SA16 TEMPLATE anni pregressi'!K240+'SA16 TEMPLATE anni pregressi'!K271+'SA16 TEMPLATE anni pregressi'!K302</f>
        <v>10323.805000000002</v>
      </c>
      <c r="L335" s="595">
        <f t="shared" si="24"/>
        <v>6.3147127347741971E-2</v>
      </c>
      <c r="M335" s="594">
        <f>+'SA16 TEMPLATE anni pregressi'!M24+'SA16 TEMPLATE anni pregressi'!M54+'SA16 TEMPLATE anni pregressi'!M85+'SA16 TEMPLATE anni pregressi'!M116+'SA16 TEMPLATE anni pregressi'!M147+'SA16 TEMPLATE anni pregressi'!M178+'SA16 TEMPLATE anni pregressi'!M209+'SA16 TEMPLATE anni pregressi'!M240+'SA16 TEMPLATE anni pregressi'!M271+'SA16 TEMPLATE anni pregressi'!M302</f>
        <v>10874.085000000001</v>
      </c>
      <c r="N335" s="595">
        <f t="shared" si="25"/>
        <v>5.3302052876821937E-2</v>
      </c>
      <c r="O335" s="594">
        <f>+'SA16 TEMPLATE anni pregressi'!O24+'SA16 TEMPLATE anni pregressi'!O54+'SA16 TEMPLATE anni pregressi'!O85+'SA16 TEMPLATE anni pregressi'!O116+'SA16 TEMPLATE anni pregressi'!O147+'SA16 TEMPLATE anni pregressi'!O178+'SA16 TEMPLATE anni pregressi'!O209+'SA16 TEMPLATE anni pregressi'!O240+'SA16 TEMPLATE anni pregressi'!O271+'SA16 TEMPLATE anni pregressi'!O302</f>
        <v>11036.6</v>
      </c>
      <c r="P335" s="595">
        <f t="shared" si="26"/>
        <v>1.4945165501281202E-2</v>
      </c>
      <c r="Q335" s="594">
        <f>+'SA16 TEMPLATE anni pregressi'!Q24+'SA16 TEMPLATE anni pregressi'!Q54+'SA16 TEMPLATE anni pregressi'!Q85+'SA16 TEMPLATE anni pregressi'!Q116+'SA16 TEMPLATE anni pregressi'!Q147+'SA16 TEMPLATE anni pregressi'!Q178+'SA16 TEMPLATE anni pregressi'!Q209+'SA16 TEMPLATE anni pregressi'!Q240+'SA16 TEMPLATE anni pregressi'!Q271+'SA16 TEMPLATE anni pregressi'!Q302</f>
        <v>11120.979999999998</v>
      </c>
      <c r="R335" s="595">
        <f t="shared" si="27"/>
        <v>7.6454705253427126E-3</v>
      </c>
      <c r="S335" s="680">
        <v>7392.8279999999995</v>
      </c>
      <c r="T335" s="681">
        <v>9.4935326356563321E-2</v>
      </c>
      <c r="U335" s="680">
        <v>7551.8470000000007</v>
      </c>
      <c r="V335" s="681">
        <v>2.1509901217775004E-2</v>
      </c>
      <c r="W335" s="680">
        <v>8126.5789999999997</v>
      </c>
      <c r="X335" s="681">
        <v>7.610482574660199E-2</v>
      </c>
      <c r="Y335" s="680">
        <v>9710.6080000000002</v>
      </c>
      <c r="Z335" s="681">
        <v>0.19491953502205547</v>
      </c>
      <c r="AA335" s="680">
        <v>10323.805000000002</v>
      </c>
      <c r="AB335" s="681">
        <v>6.3147127347741971E-2</v>
      </c>
      <c r="AC335" s="680">
        <v>10874.085000000001</v>
      </c>
      <c r="AD335" s="681">
        <v>5.3302052876821937E-2</v>
      </c>
      <c r="AE335" s="680">
        <v>11036.6</v>
      </c>
      <c r="AF335" s="681">
        <v>1.4945165501281202E-2</v>
      </c>
      <c r="AG335" s="594">
        <v>11120.979999999998</v>
      </c>
      <c r="AH335" s="595">
        <v>7.6454705253427126E-3</v>
      </c>
      <c r="AI335" s="594">
        <v>11370.282999999999</v>
      </c>
      <c r="AJ335" s="595">
        <v>2.2417358901823559E-2</v>
      </c>
      <c r="AK335" s="594">
        <v>11274.413</v>
      </c>
      <c r="AL335" s="595">
        <v>-8.4316283068767046E-3</v>
      </c>
      <c r="AM335" s="596">
        <v>102.1509901217775</v>
      </c>
      <c r="AN335" s="596">
        <v>109.92517342483823</v>
      </c>
      <c r="AO335" s="596">
        <v>131.35173711602653</v>
      </c>
      <c r="AP335" s="596">
        <v>139.64622198703938</v>
      </c>
      <c r="AQ335" s="596">
        <v>147.08965229544094</v>
      </c>
      <c r="AR335" s="594">
        <v>11150.554</v>
      </c>
      <c r="AS335" s="595">
        <v>-1.0985849108064463E-2</v>
      </c>
      <c r="AT335" s="594">
        <v>11121.803</v>
      </c>
      <c r="AU335" s="595">
        <v>-2.5784369099508602E-3</v>
      </c>
      <c r="AV335" s="596">
        <v>149.28793149252223</v>
      </c>
      <c r="AW335" s="596">
        <v>150.42930797253769</v>
      </c>
      <c r="AX335" s="596">
        <v>153.80153575871103</v>
      </c>
      <c r="AY335" s="596">
        <v>152.50473837616676</v>
      </c>
      <c r="AZ335" s="596">
        <v>150.82934433210136</v>
      </c>
      <c r="BA335" s="596">
        <v>150.44044038357177</v>
      </c>
    </row>
    <row r="336" spans="1:53" x14ac:dyDescent="0.25">
      <c r="A336" s="592" t="s">
        <v>67</v>
      </c>
      <c r="B336" s="593">
        <v>1638.4212945508632</v>
      </c>
      <c r="C336" s="594">
        <f>+'SA16 TEMPLATE anni pregressi'!C25+'SA16 TEMPLATE anni pregressi'!C55+'SA16 TEMPLATE anni pregressi'!C86+'SA16 TEMPLATE anni pregressi'!C117+'SA16 TEMPLATE anni pregressi'!C148+'SA16 TEMPLATE anni pregressi'!C179+'SA16 TEMPLATE anni pregressi'!C210+'SA16 TEMPLATE anni pregressi'!C241+'SA16 TEMPLATE anni pregressi'!C272+'SA16 TEMPLATE anni pregressi'!C303</f>
        <v>1741.472</v>
      </c>
      <c r="D336" s="595">
        <f t="shared" si="20"/>
        <v>6.2896341613642076E-2</v>
      </c>
      <c r="E336" s="594">
        <f>+'SA16 TEMPLATE anni pregressi'!E25+'SA16 TEMPLATE anni pregressi'!E55+'SA16 TEMPLATE anni pregressi'!E86+'SA16 TEMPLATE anni pregressi'!E117+'SA16 TEMPLATE anni pregressi'!E148+'SA16 TEMPLATE anni pregressi'!E179+'SA16 TEMPLATE anni pregressi'!E210+'SA16 TEMPLATE anni pregressi'!E241+'SA16 TEMPLATE anni pregressi'!E272+'SA16 TEMPLATE anni pregressi'!E303</f>
        <v>1842.6890000000001</v>
      </c>
      <c r="F336" s="595">
        <f t="shared" si="21"/>
        <v>5.8121520185222673E-2</v>
      </c>
      <c r="G336" s="594">
        <f>+'SA16 TEMPLATE anni pregressi'!G25+'SA16 TEMPLATE anni pregressi'!G55+'SA16 TEMPLATE anni pregressi'!G86+'SA16 TEMPLATE anni pregressi'!G117+'SA16 TEMPLATE anni pregressi'!G148+'SA16 TEMPLATE anni pregressi'!G179+'SA16 TEMPLATE anni pregressi'!G210+'SA16 TEMPLATE anni pregressi'!G241+'SA16 TEMPLATE anni pregressi'!G272+'SA16 TEMPLATE anni pregressi'!G303</f>
        <v>2007.5700000000006</v>
      </c>
      <c r="H336" s="595">
        <f t="shared" si="22"/>
        <v>8.9478474121243753E-2</v>
      </c>
      <c r="I336" s="594">
        <f>+'SA16 TEMPLATE anni pregressi'!I25+'SA16 TEMPLATE anni pregressi'!I55+'SA16 TEMPLATE anni pregressi'!I86+'SA16 TEMPLATE anni pregressi'!I117+'SA16 TEMPLATE anni pregressi'!I148+'SA16 TEMPLATE anni pregressi'!I179+'SA16 TEMPLATE anni pregressi'!I210+'SA16 TEMPLATE anni pregressi'!I241+'SA16 TEMPLATE anni pregressi'!I272+'SA16 TEMPLATE anni pregressi'!I303</f>
        <v>1980.1619999999996</v>
      </c>
      <c r="J336" s="595">
        <f t="shared" si="23"/>
        <v>-1.3652325946293793E-2</v>
      </c>
      <c r="K336" s="594">
        <f>+'SA16 TEMPLATE anni pregressi'!K25+'SA16 TEMPLATE anni pregressi'!K55+'SA16 TEMPLATE anni pregressi'!K86+'SA16 TEMPLATE anni pregressi'!K117+'SA16 TEMPLATE anni pregressi'!K148+'SA16 TEMPLATE anni pregressi'!K179+'SA16 TEMPLATE anni pregressi'!K210+'SA16 TEMPLATE anni pregressi'!K241+'SA16 TEMPLATE anni pregressi'!K272+'SA16 TEMPLATE anni pregressi'!K303</f>
        <v>2273.3890000000001</v>
      </c>
      <c r="L336" s="595">
        <f t="shared" si="24"/>
        <v>0.14808232861755785</v>
      </c>
      <c r="M336" s="594">
        <f>+'SA16 TEMPLATE anni pregressi'!M25+'SA16 TEMPLATE anni pregressi'!M55+'SA16 TEMPLATE anni pregressi'!M86+'SA16 TEMPLATE anni pregressi'!M117+'SA16 TEMPLATE anni pregressi'!M148+'SA16 TEMPLATE anni pregressi'!M179+'SA16 TEMPLATE anni pregressi'!M210+'SA16 TEMPLATE anni pregressi'!M241+'SA16 TEMPLATE anni pregressi'!M272+'SA16 TEMPLATE anni pregressi'!M303</f>
        <v>2283.44</v>
      </c>
      <c r="N336" s="595">
        <f t="shared" si="25"/>
        <v>4.4211527371690153E-3</v>
      </c>
      <c r="O336" s="594">
        <f>+'SA16 TEMPLATE anni pregressi'!O25+'SA16 TEMPLATE anni pregressi'!O55+'SA16 TEMPLATE anni pregressi'!O86+'SA16 TEMPLATE anni pregressi'!O117+'SA16 TEMPLATE anni pregressi'!O148+'SA16 TEMPLATE anni pregressi'!O179+'SA16 TEMPLATE anni pregressi'!O210+'SA16 TEMPLATE anni pregressi'!O241+'SA16 TEMPLATE anni pregressi'!O272+'SA16 TEMPLATE anni pregressi'!O303</f>
        <v>2380.942</v>
      </c>
      <c r="P336" s="595">
        <f t="shared" si="26"/>
        <v>4.2699611113057472E-2</v>
      </c>
      <c r="Q336" s="594">
        <f>+'SA16 TEMPLATE anni pregressi'!Q25+'SA16 TEMPLATE anni pregressi'!Q55+'SA16 TEMPLATE anni pregressi'!Q86+'SA16 TEMPLATE anni pregressi'!Q117+'SA16 TEMPLATE anni pregressi'!Q148+'SA16 TEMPLATE anni pregressi'!Q179+'SA16 TEMPLATE anni pregressi'!Q210+'SA16 TEMPLATE anni pregressi'!Q241+'SA16 TEMPLATE anni pregressi'!Q272+'SA16 TEMPLATE anni pregressi'!Q303</f>
        <v>2388.518</v>
      </c>
      <c r="R336" s="595">
        <f t="shared" si="27"/>
        <v>3.1819338732316967E-3</v>
      </c>
      <c r="S336" s="680">
        <v>1741.472</v>
      </c>
      <c r="T336" s="681">
        <v>6.2896341613642076E-2</v>
      </c>
      <c r="U336" s="680">
        <v>1842.6890000000001</v>
      </c>
      <c r="V336" s="681">
        <v>5.8121520185222673E-2</v>
      </c>
      <c r="W336" s="680">
        <v>2007.57</v>
      </c>
      <c r="X336" s="681">
        <v>8.9478474121243753E-2</v>
      </c>
      <c r="Y336" s="680">
        <v>1980.1619999999996</v>
      </c>
      <c r="Z336" s="681">
        <v>-1.3652325946293793E-2</v>
      </c>
      <c r="AA336" s="680">
        <v>2273.3890000000001</v>
      </c>
      <c r="AB336" s="681">
        <v>0.14808232861755785</v>
      </c>
      <c r="AC336" s="680">
        <v>2283.44</v>
      </c>
      <c r="AD336" s="681">
        <v>4.4211527371690153E-3</v>
      </c>
      <c r="AE336" s="680">
        <v>2380.942</v>
      </c>
      <c r="AF336" s="681">
        <v>4.2699611113057472E-2</v>
      </c>
      <c r="AG336" s="594">
        <v>2388.518</v>
      </c>
      <c r="AH336" s="595">
        <v>3.1819338732316967E-3</v>
      </c>
      <c r="AI336" s="594">
        <v>2433.1090000000004</v>
      </c>
      <c r="AJ336" s="595">
        <v>1.8668898455025396E-2</v>
      </c>
      <c r="AK336" s="594">
        <v>2388.9599999999996</v>
      </c>
      <c r="AL336" s="595">
        <v>-1.8145097486385028E-2</v>
      </c>
      <c r="AM336" s="596">
        <v>105.81215201852227</v>
      </c>
      <c r="AN336" s="596">
        <v>115.28006192462472</v>
      </c>
      <c r="AO336" s="596">
        <v>113.70622094412082</v>
      </c>
      <c r="AP336" s="596">
        <v>130.54410291982876</v>
      </c>
      <c r="AQ336" s="596">
        <v>131.12125833777404</v>
      </c>
      <c r="AR336" s="594">
        <v>2369.9630000000002</v>
      </c>
      <c r="AS336" s="595">
        <v>-7.9519958475652141E-3</v>
      </c>
      <c r="AT336" s="594">
        <v>2361.4599999999996</v>
      </c>
      <c r="AU336" s="595">
        <v>-3.5878197254558871E-3</v>
      </c>
      <c r="AV336" s="596">
        <v>136.72008507745173</v>
      </c>
      <c r="AW336" s="596">
        <v>137.15511934731077</v>
      </c>
      <c r="AX336" s="596">
        <v>139.71565434299262</v>
      </c>
      <c r="AY336" s="596">
        <v>137.18050017456494</v>
      </c>
      <c r="AZ336" s="596">
        <v>136.0896414068099</v>
      </c>
      <c r="BA336" s="596">
        <v>135.60137630694032</v>
      </c>
    </row>
    <row r="337" spans="1:53" x14ac:dyDescent="0.25">
      <c r="A337" s="592" t="s">
        <v>68</v>
      </c>
      <c r="B337" s="593">
        <v>375.64595846653617</v>
      </c>
      <c r="C337" s="594">
        <f>+'SA16 TEMPLATE anni pregressi'!C26+'SA16 TEMPLATE anni pregressi'!C56+'SA16 TEMPLATE anni pregressi'!C87+'SA16 TEMPLATE anni pregressi'!C118+'SA16 TEMPLATE anni pregressi'!C149+'SA16 TEMPLATE anni pregressi'!C180+'SA16 TEMPLATE anni pregressi'!C211+'SA16 TEMPLATE anni pregressi'!C242+'SA16 TEMPLATE anni pregressi'!C273+'SA16 TEMPLATE anni pregressi'!C304</f>
        <v>444.423</v>
      </c>
      <c r="D337" s="595">
        <f t="shared" si="20"/>
        <v>0.1830900612220768</v>
      </c>
      <c r="E337" s="594">
        <f>+'SA16 TEMPLATE anni pregressi'!E26+'SA16 TEMPLATE anni pregressi'!E56+'SA16 TEMPLATE anni pregressi'!E87+'SA16 TEMPLATE anni pregressi'!E118+'SA16 TEMPLATE anni pregressi'!E149+'SA16 TEMPLATE anni pregressi'!E180+'SA16 TEMPLATE anni pregressi'!E211+'SA16 TEMPLATE anni pregressi'!E242+'SA16 TEMPLATE anni pregressi'!E273+'SA16 TEMPLATE anni pregressi'!E304</f>
        <v>453.03</v>
      </c>
      <c r="F337" s="595">
        <f t="shared" si="21"/>
        <v>1.9366684442524287E-2</v>
      </c>
      <c r="G337" s="594">
        <f>+'SA16 TEMPLATE anni pregressi'!G26+'SA16 TEMPLATE anni pregressi'!G56+'SA16 TEMPLATE anni pregressi'!G87+'SA16 TEMPLATE anni pregressi'!G118+'SA16 TEMPLATE anni pregressi'!G149+'SA16 TEMPLATE anni pregressi'!G180+'SA16 TEMPLATE anni pregressi'!G211+'SA16 TEMPLATE anni pregressi'!G242+'SA16 TEMPLATE anni pregressi'!G273+'SA16 TEMPLATE anni pregressi'!G304</f>
        <v>528.28700000000003</v>
      </c>
      <c r="H337" s="595">
        <f t="shared" si="22"/>
        <v>0.16611924155133229</v>
      </c>
      <c r="I337" s="594">
        <f>+'SA16 TEMPLATE anni pregressi'!I26+'SA16 TEMPLATE anni pregressi'!I56+'SA16 TEMPLATE anni pregressi'!I87+'SA16 TEMPLATE anni pregressi'!I118+'SA16 TEMPLATE anni pregressi'!I149+'SA16 TEMPLATE anni pregressi'!I180+'SA16 TEMPLATE anni pregressi'!I211+'SA16 TEMPLATE anni pregressi'!I242+'SA16 TEMPLATE anni pregressi'!I273+'SA16 TEMPLATE anni pregressi'!I304</f>
        <v>528.68799999999999</v>
      </c>
      <c r="J337" s="595">
        <f t="shared" si="23"/>
        <v>7.5905710343043386E-4</v>
      </c>
      <c r="K337" s="594">
        <f>+'SA16 TEMPLATE anni pregressi'!K26+'SA16 TEMPLATE anni pregressi'!K56+'SA16 TEMPLATE anni pregressi'!K87+'SA16 TEMPLATE anni pregressi'!K118+'SA16 TEMPLATE anni pregressi'!K149+'SA16 TEMPLATE anni pregressi'!K180+'SA16 TEMPLATE anni pregressi'!K211+'SA16 TEMPLATE anni pregressi'!K242+'SA16 TEMPLATE anni pregressi'!K273+'SA16 TEMPLATE anni pregressi'!K304</f>
        <v>660.18299999999999</v>
      </c>
      <c r="L337" s="595">
        <f t="shared" si="24"/>
        <v>0.24871947159761523</v>
      </c>
      <c r="M337" s="594">
        <f>+'SA16 TEMPLATE anni pregressi'!M26+'SA16 TEMPLATE anni pregressi'!M56+'SA16 TEMPLATE anni pregressi'!M87+'SA16 TEMPLATE anni pregressi'!M118+'SA16 TEMPLATE anni pregressi'!M149+'SA16 TEMPLATE anni pregressi'!M180+'SA16 TEMPLATE anni pregressi'!M211+'SA16 TEMPLATE anni pregressi'!M242+'SA16 TEMPLATE anni pregressi'!M273+'SA16 TEMPLATE anni pregressi'!M304</f>
        <v>591.11799999999994</v>
      </c>
      <c r="N337" s="595">
        <f t="shared" si="25"/>
        <v>-0.10461493252628447</v>
      </c>
      <c r="O337" s="594">
        <f>+'SA16 TEMPLATE anni pregressi'!O26+'SA16 TEMPLATE anni pregressi'!O56+'SA16 TEMPLATE anni pregressi'!O87+'SA16 TEMPLATE anni pregressi'!O118+'SA16 TEMPLATE anni pregressi'!O149+'SA16 TEMPLATE anni pregressi'!O180+'SA16 TEMPLATE anni pregressi'!O211+'SA16 TEMPLATE anni pregressi'!O242+'SA16 TEMPLATE anni pregressi'!O273+'SA16 TEMPLATE anni pregressi'!O304</f>
        <v>634.34400000000005</v>
      </c>
      <c r="P337" s="595">
        <f t="shared" si="26"/>
        <v>7.3125839510893118E-2</v>
      </c>
      <c r="Q337" s="594">
        <f>+'SA16 TEMPLATE anni pregressi'!Q26+'SA16 TEMPLATE anni pregressi'!Q56+'SA16 TEMPLATE anni pregressi'!Q87+'SA16 TEMPLATE anni pregressi'!Q118+'SA16 TEMPLATE anni pregressi'!Q149+'SA16 TEMPLATE anni pregressi'!Q180+'SA16 TEMPLATE anni pregressi'!Q211+'SA16 TEMPLATE anni pregressi'!Q242+'SA16 TEMPLATE anni pregressi'!Q273+'SA16 TEMPLATE anni pregressi'!Q304</f>
        <v>656.63700000000006</v>
      </c>
      <c r="R337" s="595">
        <f t="shared" si="27"/>
        <v>3.5143392228822221E-2</v>
      </c>
      <c r="S337" s="680">
        <v>444.423</v>
      </c>
      <c r="T337" s="681">
        <v>0.1830900612220768</v>
      </c>
      <c r="U337" s="680">
        <v>453.03</v>
      </c>
      <c r="V337" s="681">
        <v>1.9366684442524287E-2</v>
      </c>
      <c r="W337" s="680">
        <v>528.28700000000003</v>
      </c>
      <c r="X337" s="681">
        <v>0.16611924155133229</v>
      </c>
      <c r="Y337" s="680">
        <v>528.68799999999999</v>
      </c>
      <c r="Z337" s="681">
        <v>7.5905710343043386E-4</v>
      </c>
      <c r="AA337" s="680">
        <v>660.18299999999999</v>
      </c>
      <c r="AB337" s="681">
        <v>0.24871947159761523</v>
      </c>
      <c r="AC337" s="680">
        <v>591.11799999999994</v>
      </c>
      <c r="AD337" s="681">
        <v>-0.10461493252628447</v>
      </c>
      <c r="AE337" s="680">
        <v>634.34400000000005</v>
      </c>
      <c r="AF337" s="681">
        <v>7.3125839510893118E-2</v>
      </c>
      <c r="AG337" s="594">
        <v>656.63700000000006</v>
      </c>
      <c r="AH337" s="595">
        <v>3.5143392228822221E-2</v>
      </c>
      <c r="AI337" s="594">
        <v>671.55499999999995</v>
      </c>
      <c r="AJ337" s="595">
        <v>2.2718792879475102E-2</v>
      </c>
      <c r="AK337" s="594">
        <v>665.8660000000001</v>
      </c>
      <c r="AL337" s="595">
        <v>-8.4713835799001581E-3</v>
      </c>
      <c r="AM337" s="596">
        <v>101.93666844425243</v>
      </c>
      <c r="AN337" s="596">
        <v>118.87031049248127</v>
      </c>
      <c r="AO337" s="596">
        <v>118.96053984604757</v>
      </c>
      <c r="AP337" s="596">
        <v>148.54834245752357</v>
      </c>
      <c r="AQ337" s="596">
        <v>133.00796763443833</v>
      </c>
      <c r="AR337" s="594">
        <v>668.98400000000004</v>
      </c>
      <c r="AS337" s="595">
        <v>4.6826238312212033E-3</v>
      </c>
      <c r="AT337" s="594">
        <v>649.57500000000016</v>
      </c>
      <c r="AU337" s="595">
        <v>-2.9012652021572827E-2</v>
      </c>
      <c r="AV337" s="596">
        <v>142.73428692934436</v>
      </c>
      <c r="AW337" s="596">
        <v>147.75045395940356</v>
      </c>
      <c r="AX337" s="596">
        <v>151.10716592075568</v>
      </c>
      <c r="AY337" s="596">
        <v>149.82707915656931</v>
      </c>
      <c r="AZ337" s="596">
        <v>150.52866300799013</v>
      </c>
      <c r="BA337" s="596">
        <v>146.16142728886672</v>
      </c>
    </row>
    <row r="338" spans="1:53" x14ac:dyDescent="0.25">
      <c r="A338" s="592" t="s">
        <v>69</v>
      </c>
      <c r="B338" s="593">
        <v>6649.9031643314211</v>
      </c>
      <c r="C338" s="594">
        <f>+'SA16 TEMPLATE anni pregressi'!C27+'SA16 TEMPLATE anni pregressi'!C57+'SA16 TEMPLATE anni pregressi'!C88+'SA16 TEMPLATE anni pregressi'!C119+'SA16 TEMPLATE anni pregressi'!C150+'SA16 TEMPLATE anni pregressi'!C181+'SA16 TEMPLATE anni pregressi'!C212+'SA16 TEMPLATE anni pregressi'!C243+'SA16 TEMPLATE anni pregressi'!C274+'SA16 TEMPLATE anni pregressi'!C305</f>
        <v>7414.5990000000002</v>
      </c>
      <c r="D338" s="595">
        <f t="shared" si="20"/>
        <v>0.11499352949532181</v>
      </c>
      <c r="E338" s="594">
        <f>+'SA16 TEMPLATE anni pregressi'!E27+'SA16 TEMPLATE anni pregressi'!E57+'SA16 TEMPLATE anni pregressi'!E88+'SA16 TEMPLATE anni pregressi'!E119+'SA16 TEMPLATE anni pregressi'!E150+'SA16 TEMPLATE anni pregressi'!E181+'SA16 TEMPLATE anni pregressi'!E212+'SA16 TEMPLATE anni pregressi'!E243+'SA16 TEMPLATE anni pregressi'!E274+'SA16 TEMPLATE anni pregressi'!E305</f>
        <v>7838.3909999999996</v>
      </c>
      <c r="F338" s="595">
        <f t="shared" si="21"/>
        <v>5.7156428823729975E-2</v>
      </c>
      <c r="G338" s="594">
        <f>+'SA16 TEMPLATE anni pregressi'!G27+'SA16 TEMPLATE anni pregressi'!G57+'SA16 TEMPLATE anni pregressi'!G88+'SA16 TEMPLATE anni pregressi'!G119+'SA16 TEMPLATE anni pregressi'!G150+'SA16 TEMPLATE anni pregressi'!G181+'SA16 TEMPLATE anni pregressi'!G212+'SA16 TEMPLATE anni pregressi'!G243+'SA16 TEMPLATE anni pregressi'!G274+'SA16 TEMPLATE anni pregressi'!G305</f>
        <v>7907.4130000000005</v>
      </c>
      <c r="H338" s="595">
        <f t="shared" si="22"/>
        <v>8.8056337072239498E-3</v>
      </c>
      <c r="I338" s="594">
        <f>+'SA16 TEMPLATE anni pregressi'!I27+'SA16 TEMPLATE anni pregressi'!I57+'SA16 TEMPLATE anni pregressi'!I88+'SA16 TEMPLATE anni pregressi'!I119+'SA16 TEMPLATE anni pregressi'!I150+'SA16 TEMPLATE anni pregressi'!I181+'SA16 TEMPLATE anni pregressi'!I212+'SA16 TEMPLATE anni pregressi'!I243+'SA16 TEMPLATE anni pregressi'!I274+'SA16 TEMPLATE anni pregressi'!I305</f>
        <v>8913.1409999999996</v>
      </c>
      <c r="J338" s="595">
        <f t="shared" si="23"/>
        <v>0.12718799435415845</v>
      </c>
      <c r="K338" s="594">
        <f>+'SA16 TEMPLATE anni pregressi'!K27+'SA16 TEMPLATE anni pregressi'!K57+'SA16 TEMPLATE anni pregressi'!K88+'SA16 TEMPLATE anni pregressi'!K119+'SA16 TEMPLATE anni pregressi'!K150+'SA16 TEMPLATE anni pregressi'!K181+'SA16 TEMPLATE anni pregressi'!K212+'SA16 TEMPLATE anni pregressi'!K243+'SA16 TEMPLATE anni pregressi'!K274+'SA16 TEMPLATE anni pregressi'!K305</f>
        <v>9784.5760000000009</v>
      </c>
      <c r="L338" s="595">
        <f t="shared" si="24"/>
        <v>9.7769686354114829E-2</v>
      </c>
      <c r="M338" s="594">
        <f>+'SA16 TEMPLATE anni pregressi'!M27+'SA16 TEMPLATE anni pregressi'!M57+'SA16 TEMPLATE anni pregressi'!M88+'SA16 TEMPLATE anni pregressi'!M119+'SA16 TEMPLATE anni pregressi'!M150+'SA16 TEMPLATE anni pregressi'!M181+'SA16 TEMPLATE anni pregressi'!M212+'SA16 TEMPLATE anni pregressi'!M243+'SA16 TEMPLATE anni pregressi'!M274+'SA16 TEMPLATE anni pregressi'!M305</f>
        <v>9400.0440000000017</v>
      </c>
      <c r="N338" s="595">
        <f t="shared" si="25"/>
        <v>-3.9299812275973858E-2</v>
      </c>
      <c r="O338" s="594">
        <f>+'SA16 TEMPLATE anni pregressi'!O27+'SA16 TEMPLATE anni pregressi'!O57+'SA16 TEMPLATE anni pregressi'!O88+'SA16 TEMPLATE anni pregressi'!O119+'SA16 TEMPLATE anni pregressi'!O150+'SA16 TEMPLATE anni pregressi'!O181+'SA16 TEMPLATE anni pregressi'!O212+'SA16 TEMPLATE anni pregressi'!O243+'SA16 TEMPLATE anni pregressi'!O274+'SA16 TEMPLATE anni pregressi'!O305</f>
        <v>9861.9319999999989</v>
      </c>
      <c r="P338" s="595">
        <f t="shared" si="26"/>
        <v>4.9136791274593729E-2</v>
      </c>
      <c r="Q338" s="594">
        <f>+'SA16 TEMPLATE anni pregressi'!Q27+'SA16 TEMPLATE anni pregressi'!Q57+'SA16 TEMPLATE anni pregressi'!Q88+'SA16 TEMPLATE anni pregressi'!Q119+'SA16 TEMPLATE anni pregressi'!Q150+'SA16 TEMPLATE anni pregressi'!Q181+'SA16 TEMPLATE anni pregressi'!Q212+'SA16 TEMPLATE anni pregressi'!Q243+'SA16 TEMPLATE anni pregressi'!Q274+'SA16 TEMPLATE anni pregressi'!Q305</f>
        <v>10217.481000000002</v>
      </c>
      <c r="R338" s="595">
        <f t="shared" si="27"/>
        <v>3.6052672032214655E-2</v>
      </c>
      <c r="S338" s="680">
        <v>7414.5990000000002</v>
      </c>
      <c r="T338" s="681">
        <v>0.11499352949532181</v>
      </c>
      <c r="U338" s="680">
        <v>7838.3909999999996</v>
      </c>
      <c r="V338" s="681">
        <v>5.7156428823729975E-2</v>
      </c>
      <c r="W338" s="680">
        <v>7907.4130000000005</v>
      </c>
      <c r="X338" s="681">
        <v>8.8056337072239498E-3</v>
      </c>
      <c r="Y338" s="680">
        <v>8913.1409999999996</v>
      </c>
      <c r="Z338" s="681">
        <v>0.12718799435415845</v>
      </c>
      <c r="AA338" s="680">
        <v>9784.5760000000009</v>
      </c>
      <c r="AB338" s="681">
        <v>9.7769686354114829E-2</v>
      </c>
      <c r="AC338" s="680">
        <v>9400.0440000000017</v>
      </c>
      <c r="AD338" s="681">
        <v>-3.9299812275973858E-2</v>
      </c>
      <c r="AE338" s="680">
        <v>9861.9319999999989</v>
      </c>
      <c r="AF338" s="681">
        <v>4.9136791274593729E-2</v>
      </c>
      <c r="AG338" s="594">
        <v>10217.481000000002</v>
      </c>
      <c r="AH338" s="595">
        <v>3.6052672032214655E-2</v>
      </c>
      <c r="AI338" s="594">
        <v>10257.429999999998</v>
      </c>
      <c r="AJ338" s="595">
        <v>3.9098678040112708E-3</v>
      </c>
      <c r="AK338" s="594">
        <v>10147.430000000002</v>
      </c>
      <c r="AL338" s="595">
        <v>-1.0723933772884277E-2</v>
      </c>
      <c r="AM338" s="596">
        <v>105.715642882373</v>
      </c>
      <c r="AN338" s="596">
        <v>106.64653611071887</v>
      </c>
      <c r="AO338" s="596">
        <v>120.21069514345953</v>
      </c>
      <c r="AP338" s="596">
        <v>131.96365710404569</v>
      </c>
      <c r="AQ338" s="596">
        <v>126.77751015260571</v>
      </c>
      <c r="AR338" s="594">
        <v>9949.3780000000006</v>
      </c>
      <c r="AS338" s="595">
        <v>-1.9517454173125753E-2</v>
      </c>
      <c r="AT338" s="594">
        <v>9790.5660000000025</v>
      </c>
      <c r="AU338" s="595">
        <v>-1.5962002850831283E-2</v>
      </c>
      <c r="AV338" s="596">
        <v>133.00695020728699</v>
      </c>
      <c r="AW338" s="596">
        <v>137.80220616111541</v>
      </c>
      <c r="AX338" s="596">
        <v>138.34099457030646</v>
      </c>
      <c r="AY338" s="596">
        <v>136.85743490645956</v>
      </c>
      <c r="AZ338" s="596">
        <v>134.18632619242121</v>
      </c>
      <c r="BA338" s="596">
        <v>132.04444367119521</v>
      </c>
    </row>
    <row r="339" spans="1:53" x14ac:dyDescent="0.25">
      <c r="A339" s="592" t="s">
        <v>70</v>
      </c>
      <c r="B339" s="593">
        <v>4530.8730485779352</v>
      </c>
      <c r="C339" s="594">
        <f>+'SA16 TEMPLATE anni pregressi'!C28+'SA16 TEMPLATE anni pregressi'!C58+'SA16 TEMPLATE anni pregressi'!C89+'SA16 TEMPLATE anni pregressi'!C120+'SA16 TEMPLATE anni pregressi'!C151+'SA16 TEMPLATE anni pregressi'!C182+'SA16 TEMPLATE anni pregressi'!C213+'SA16 TEMPLATE anni pregressi'!C244+'SA16 TEMPLATE anni pregressi'!C275+'SA16 TEMPLATE anni pregressi'!C306</f>
        <v>4919.7779999999984</v>
      </c>
      <c r="D339" s="595">
        <f t="shared" si="20"/>
        <v>8.5834440129397449E-2</v>
      </c>
      <c r="E339" s="594">
        <f>+'SA16 TEMPLATE anni pregressi'!E28+'SA16 TEMPLATE anni pregressi'!E58+'SA16 TEMPLATE anni pregressi'!E89+'SA16 TEMPLATE anni pregressi'!E120+'SA16 TEMPLATE anni pregressi'!E151+'SA16 TEMPLATE anni pregressi'!E182+'SA16 TEMPLATE anni pregressi'!E213+'SA16 TEMPLATE anni pregressi'!E244+'SA16 TEMPLATE anni pregressi'!E275+'SA16 TEMPLATE anni pregressi'!E306</f>
        <v>5106.18</v>
      </c>
      <c r="F339" s="595">
        <f t="shared" si="21"/>
        <v>3.7888294959651007E-2</v>
      </c>
      <c r="G339" s="594">
        <f>+'SA16 TEMPLATE anni pregressi'!G28+'SA16 TEMPLATE anni pregressi'!G58+'SA16 TEMPLATE anni pregressi'!G89+'SA16 TEMPLATE anni pregressi'!G120+'SA16 TEMPLATE anni pregressi'!G151+'SA16 TEMPLATE anni pregressi'!G182+'SA16 TEMPLATE anni pregressi'!G213+'SA16 TEMPLATE anni pregressi'!G244+'SA16 TEMPLATE anni pregressi'!G275+'SA16 TEMPLATE anni pregressi'!G306</f>
        <v>5277.0660000000007</v>
      </c>
      <c r="H339" s="595">
        <f t="shared" si="22"/>
        <v>3.3466505293585504E-2</v>
      </c>
      <c r="I339" s="594">
        <f>+'SA16 TEMPLATE anni pregressi'!I28+'SA16 TEMPLATE anni pregressi'!I58+'SA16 TEMPLATE anni pregressi'!I89+'SA16 TEMPLATE anni pregressi'!I120+'SA16 TEMPLATE anni pregressi'!I151+'SA16 TEMPLATE anni pregressi'!I182+'SA16 TEMPLATE anni pregressi'!I213+'SA16 TEMPLATE anni pregressi'!I244+'SA16 TEMPLATE anni pregressi'!I275+'SA16 TEMPLATE anni pregressi'!I306</f>
        <v>5583.13</v>
      </c>
      <c r="J339" s="595">
        <f t="shared" si="23"/>
        <v>5.7998895598425214E-2</v>
      </c>
      <c r="K339" s="594">
        <f>+'SA16 TEMPLATE anni pregressi'!K28+'SA16 TEMPLATE anni pregressi'!K58+'SA16 TEMPLATE anni pregressi'!K89+'SA16 TEMPLATE anni pregressi'!K120+'SA16 TEMPLATE anni pregressi'!K151+'SA16 TEMPLATE anni pregressi'!K182+'SA16 TEMPLATE anni pregressi'!K213+'SA16 TEMPLATE anni pregressi'!K244+'SA16 TEMPLATE anni pregressi'!K275+'SA16 TEMPLATE anni pregressi'!K306</f>
        <v>6314.5870000000004</v>
      </c>
      <c r="L339" s="595">
        <f t="shared" si="24"/>
        <v>0.1310119950637009</v>
      </c>
      <c r="M339" s="594">
        <f>+'SA16 TEMPLATE anni pregressi'!M28+'SA16 TEMPLATE anni pregressi'!M58+'SA16 TEMPLATE anni pregressi'!M89+'SA16 TEMPLATE anni pregressi'!M120+'SA16 TEMPLATE anni pregressi'!M151+'SA16 TEMPLATE anni pregressi'!M182+'SA16 TEMPLATE anni pregressi'!M213+'SA16 TEMPLATE anni pregressi'!M244+'SA16 TEMPLATE anni pregressi'!M275+'SA16 TEMPLATE anni pregressi'!M306</f>
        <v>6444.2389999999996</v>
      </c>
      <c r="N339" s="595">
        <f t="shared" si="25"/>
        <v>2.053214248216061E-2</v>
      </c>
      <c r="O339" s="594">
        <f>+'SA16 TEMPLATE anni pregressi'!O28+'SA16 TEMPLATE anni pregressi'!O58+'SA16 TEMPLATE anni pregressi'!O89+'SA16 TEMPLATE anni pregressi'!O120+'SA16 TEMPLATE anni pregressi'!O151+'SA16 TEMPLATE anni pregressi'!O182+'SA16 TEMPLATE anni pregressi'!O213+'SA16 TEMPLATE anni pregressi'!O244+'SA16 TEMPLATE anni pregressi'!O275+'SA16 TEMPLATE anni pregressi'!O306</f>
        <v>6861.7250000000004</v>
      </c>
      <c r="P339" s="595">
        <f t="shared" si="26"/>
        <v>6.4784375626043791E-2</v>
      </c>
      <c r="Q339" s="594">
        <f>+'SA16 TEMPLATE anni pregressi'!Q28+'SA16 TEMPLATE anni pregressi'!Q58+'SA16 TEMPLATE anni pregressi'!Q89+'SA16 TEMPLATE anni pregressi'!Q120+'SA16 TEMPLATE anni pregressi'!Q151+'SA16 TEMPLATE anni pregressi'!Q182+'SA16 TEMPLATE anni pregressi'!Q213+'SA16 TEMPLATE anni pregressi'!Q244+'SA16 TEMPLATE anni pregressi'!Q275+'SA16 TEMPLATE anni pregressi'!Q306</f>
        <v>7193.1259999999993</v>
      </c>
      <c r="R339" s="595">
        <f t="shared" si="27"/>
        <v>4.8297039009869806E-2</v>
      </c>
      <c r="S339" s="680">
        <v>4919.7779999999984</v>
      </c>
      <c r="T339" s="681">
        <v>8.5834440129397449E-2</v>
      </c>
      <c r="U339" s="680">
        <v>5106.18</v>
      </c>
      <c r="V339" s="681">
        <v>3.7888294959651007E-2</v>
      </c>
      <c r="W339" s="680">
        <v>5277.0660000000007</v>
      </c>
      <c r="X339" s="681">
        <v>3.3466505293585504E-2</v>
      </c>
      <c r="Y339" s="680">
        <v>5583.13</v>
      </c>
      <c r="Z339" s="681">
        <v>5.7998895598425214E-2</v>
      </c>
      <c r="AA339" s="680">
        <v>6314.5870000000004</v>
      </c>
      <c r="AB339" s="681">
        <v>0.1310119950637009</v>
      </c>
      <c r="AC339" s="680">
        <v>6444.2389999999996</v>
      </c>
      <c r="AD339" s="681">
        <v>2.053214248216061E-2</v>
      </c>
      <c r="AE339" s="680">
        <v>6861.7250000000004</v>
      </c>
      <c r="AF339" s="681">
        <v>6.4784375626043791E-2</v>
      </c>
      <c r="AG339" s="594">
        <v>7193.1259999999993</v>
      </c>
      <c r="AH339" s="595">
        <v>4.8297039009869806E-2</v>
      </c>
      <c r="AI339" s="594">
        <v>7245.8789999999999</v>
      </c>
      <c r="AJ339" s="595">
        <v>7.3338073043626118E-3</v>
      </c>
      <c r="AK339" s="594">
        <v>7369.5980000000009</v>
      </c>
      <c r="AL339" s="595">
        <v>1.7074394976786249E-2</v>
      </c>
      <c r="AM339" s="596">
        <v>103.7888294959651</v>
      </c>
      <c r="AN339" s="596">
        <v>107.26227890770686</v>
      </c>
      <c r="AO339" s="596">
        <v>113.48337262372411</v>
      </c>
      <c r="AP339" s="596">
        <v>128.35105567771558</v>
      </c>
      <c r="AQ339" s="596">
        <v>130.98637784062618</v>
      </c>
      <c r="AR339" s="594">
        <v>7158.4380000000001</v>
      </c>
      <c r="AS339" s="595">
        <v>-2.8652851892328555E-2</v>
      </c>
      <c r="AT339" s="594">
        <v>7037.8869999999988</v>
      </c>
      <c r="AU339" s="595">
        <v>-1.6840405686268611E-2</v>
      </c>
      <c r="AV339" s="596">
        <v>139.47224854454819</v>
      </c>
      <c r="AW339" s="596">
        <v>146.20834517329851</v>
      </c>
      <c r="AX339" s="596">
        <v>147.28060900308921</v>
      </c>
      <c r="AY339" s="596">
        <v>149.79533629362959</v>
      </c>
      <c r="AZ339" s="596">
        <v>145.50327270864665</v>
      </c>
      <c r="BA339" s="596">
        <v>143.05293856755327</v>
      </c>
    </row>
    <row r="340" spans="1:53" x14ac:dyDescent="0.25">
      <c r="A340" s="592" t="s">
        <v>71</v>
      </c>
      <c r="B340" s="593">
        <v>649.17186136230987</v>
      </c>
      <c r="C340" s="594">
        <f>+'SA16 TEMPLATE anni pregressi'!C29+'SA16 TEMPLATE anni pregressi'!C59+'SA16 TEMPLATE anni pregressi'!C90+'SA16 TEMPLATE anni pregressi'!C121+'SA16 TEMPLATE anni pregressi'!C152+'SA16 TEMPLATE anni pregressi'!C183+'SA16 TEMPLATE anni pregressi'!C214+'SA16 TEMPLATE anni pregressi'!C245+'SA16 TEMPLATE anni pregressi'!C276+'SA16 TEMPLATE anni pregressi'!C307</f>
        <v>707.90899999999999</v>
      </c>
      <c r="D340" s="595">
        <f t="shared" si="20"/>
        <v>9.0480105706412142E-2</v>
      </c>
      <c r="E340" s="594">
        <f>+'SA16 TEMPLATE anni pregressi'!E29+'SA16 TEMPLATE anni pregressi'!E59+'SA16 TEMPLATE anni pregressi'!E90+'SA16 TEMPLATE anni pregressi'!E121+'SA16 TEMPLATE anni pregressi'!E152+'SA16 TEMPLATE anni pregressi'!E183+'SA16 TEMPLATE anni pregressi'!E214+'SA16 TEMPLATE anni pregressi'!E245+'SA16 TEMPLATE anni pregressi'!E276+'SA16 TEMPLATE anni pregressi'!E307</f>
        <v>732.55499999999995</v>
      </c>
      <c r="F340" s="595">
        <f t="shared" si="21"/>
        <v>3.4815209299500299E-2</v>
      </c>
      <c r="G340" s="594">
        <f>+'SA16 TEMPLATE anni pregressi'!G29+'SA16 TEMPLATE anni pregressi'!G59+'SA16 TEMPLATE anni pregressi'!G90+'SA16 TEMPLATE anni pregressi'!G121+'SA16 TEMPLATE anni pregressi'!G152+'SA16 TEMPLATE anni pregressi'!G183+'SA16 TEMPLATE anni pregressi'!G214+'SA16 TEMPLATE anni pregressi'!G245+'SA16 TEMPLATE anni pregressi'!G276+'SA16 TEMPLATE anni pregressi'!G307</f>
        <v>780.673</v>
      </c>
      <c r="H340" s="595">
        <f t="shared" si="22"/>
        <v>6.5685170396762096E-2</v>
      </c>
      <c r="I340" s="594">
        <f>+'SA16 TEMPLATE anni pregressi'!I29+'SA16 TEMPLATE anni pregressi'!I59+'SA16 TEMPLATE anni pregressi'!I90+'SA16 TEMPLATE anni pregressi'!I121+'SA16 TEMPLATE anni pregressi'!I152+'SA16 TEMPLATE anni pregressi'!I183+'SA16 TEMPLATE anni pregressi'!I214+'SA16 TEMPLATE anni pregressi'!I245+'SA16 TEMPLATE anni pregressi'!I276+'SA16 TEMPLATE anni pregressi'!I307</f>
        <v>833.49999999999977</v>
      </c>
      <c r="J340" s="595">
        <f t="shared" si="23"/>
        <v>6.7668537274889445E-2</v>
      </c>
      <c r="K340" s="594">
        <f>+'SA16 TEMPLATE anni pregressi'!K29+'SA16 TEMPLATE anni pregressi'!K59+'SA16 TEMPLATE anni pregressi'!K90+'SA16 TEMPLATE anni pregressi'!K121+'SA16 TEMPLATE anni pregressi'!K152+'SA16 TEMPLATE anni pregressi'!K183+'SA16 TEMPLATE anni pregressi'!K214+'SA16 TEMPLATE anni pregressi'!K245+'SA16 TEMPLATE anni pregressi'!K276+'SA16 TEMPLATE anni pregressi'!K307</f>
        <v>914.50699999999983</v>
      </c>
      <c r="L340" s="595">
        <f t="shared" si="24"/>
        <v>9.7188962207558585E-2</v>
      </c>
      <c r="M340" s="594">
        <f>+'SA16 TEMPLATE anni pregressi'!M29+'SA16 TEMPLATE anni pregressi'!M59+'SA16 TEMPLATE anni pregressi'!M90+'SA16 TEMPLATE anni pregressi'!M121+'SA16 TEMPLATE anni pregressi'!M152+'SA16 TEMPLATE anni pregressi'!M183+'SA16 TEMPLATE anni pregressi'!M214+'SA16 TEMPLATE anni pregressi'!M245+'SA16 TEMPLATE anni pregressi'!M276+'SA16 TEMPLATE anni pregressi'!M307</f>
        <v>920.86599999999999</v>
      </c>
      <c r="N340" s="595">
        <f t="shared" si="25"/>
        <v>6.9534732921674213E-3</v>
      </c>
      <c r="O340" s="594">
        <f>+'SA16 TEMPLATE anni pregressi'!O29+'SA16 TEMPLATE anni pregressi'!O59+'SA16 TEMPLATE anni pregressi'!O90+'SA16 TEMPLATE anni pregressi'!O121+'SA16 TEMPLATE anni pregressi'!O152+'SA16 TEMPLATE anni pregressi'!O183+'SA16 TEMPLATE anni pregressi'!O214+'SA16 TEMPLATE anni pregressi'!O245+'SA16 TEMPLATE anni pregressi'!O276+'SA16 TEMPLATE anni pregressi'!O307</f>
        <v>987.14400000000001</v>
      </c>
      <c r="P340" s="595">
        <f t="shared" si="26"/>
        <v>7.1973555327268054E-2</v>
      </c>
      <c r="Q340" s="594">
        <f>+'SA16 TEMPLATE anni pregressi'!Q29+'SA16 TEMPLATE anni pregressi'!Q59+'SA16 TEMPLATE anni pregressi'!Q90+'SA16 TEMPLATE anni pregressi'!Q121+'SA16 TEMPLATE anni pregressi'!Q152+'SA16 TEMPLATE anni pregressi'!Q183+'SA16 TEMPLATE anni pregressi'!Q214+'SA16 TEMPLATE anni pregressi'!Q245+'SA16 TEMPLATE anni pregressi'!Q276+'SA16 TEMPLATE anni pregressi'!Q307</f>
        <v>1025.0160000000001</v>
      </c>
      <c r="R340" s="595">
        <f t="shared" si="27"/>
        <v>3.8365223310884808E-2</v>
      </c>
      <c r="S340" s="680">
        <v>707.90899999999999</v>
      </c>
      <c r="T340" s="681">
        <v>9.0480105706412142E-2</v>
      </c>
      <c r="U340" s="680">
        <v>732.55499999999995</v>
      </c>
      <c r="V340" s="681">
        <v>3.4815209299500299E-2</v>
      </c>
      <c r="W340" s="680">
        <v>780.673</v>
      </c>
      <c r="X340" s="681">
        <v>6.5685170396762096E-2</v>
      </c>
      <c r="Y340" s="680">
        <v>833.5</v>
      </c>
      <c r="Z340" s="681">
        <v>6.7668537274889445E-2</v>
      </c>
      <c r="AA340" s="680">
        <v>914.50699999999983</v>
      </c>
      <c r="AB340" s="681">
        <v>9.7188962207558585E-2</v>
      </c>
      <c r="AC340" s="680">
        <v>920.86599999999999</v>
      </c>
      <c r="AD340" s="681">
        <v>6.9534732921674213E-3</v>
      </c>
      <c r="AE340" s="680">
        <v>987.14400000000001</v>
      </c>
      <c r="AF340" s="681">
        <v>7.1973555327268054E-2</v>
      </c>
      <c r="AG340" s="594">
        <v>1025.0160000000001</v>
      </c>
      <c r="AH340" s="595">
        <v>3.8365223310884808E-2</v>
      </c>
      <c r="AI340" s="594">
        <v>1039.3389999999999</v>
      </c>
      <c r="AJ340" s="595">
        <v>1.3973440414588518E-2</v>
      </c>
      <c r="AK340" s="594">
        <v>1067.5889999999999</v>
      </c>
      <c r="AL340" s="595">
        <v>2.718073698764311E-2</v>
      </c>
      <c r="AM340" s="596">
        <v>103.48152092995004</v>
      </c>
      <c r="AN340" s="596">
        <v>110.2787222651499</v>
      </c>
      <c r="AO340" s="596">
        <v>117.74112209337638</v>
      </c>
      <c r="AP340" s="596">
        <v>129.18425955878507</v>
      </c>
      <c r="AQ340" s="596">
        <v>130.08253885739552</v>
      </c>
      <c r="AR340" s="594">
        <v>1078.2650000000003</v>
      </c>
      <c r="AS340" s="595">
        <v>1.0000103035906502E-2</v>
      </c>
      <c r="AT340" s="594">
        <v>1042.6199999999999</v>
      </c>
      <c r="AU340" s="595">
        <v>-3.305773627076871E-2</v>
      </c>
      <c r="AV340" s="596">
        <v>139.44504166495977</v>
      </c>
      <c r="AW340" s="596">
        <v>144.79488182803158</v>
      </c>
      <c r="AX340" s="596">
        <v>146.81816448159296</v>
      </c>
      <c r="AY340" s="596">
        <v>150.80879039537567</v>
      </c>
      <c r="AZ340" s="596">
        <v>152.31689383804985</v>
      </c>
      <c r="BA340" s="596">
        <v>147.28164213196891</v>
      </c>
    </row>
    <row r="341" spans="1:53" x14ac:dyDescent="0.25">
      <c r="A341" s="592" t="s">
        <v>72</v>
      </c>
      <c r="B341" s="593">
        <v>2317.3333264472412</v>
      </c>
      <c r="C341" s="594">
        <f>+'SA16 TEMPLATE anni pregressi'!C30+'SA16 TEMPLATE anni pregressi'!C60+'SA16 TEMPLATE anni pregressi'!C91+'SA16 TEMPLATE anni pregressi'!C122+'SA16 TEMPLATE anni pregressi'!C153+'SA16 TEMPLATE anni pregressi'!C184+'SA16 TEMPLATE anni pregressi'!C215+'SA16 TEMPLATE anni pregressi'!C246+'SA16 TEMPLATE anni pregressi'!C277+'SA16 TEMPLATE anni pregressi'!C308</f>
        <v>2527.6650000000004</v>
      </c>
      <c r="D341" s="595">
        <f t="shared" si="20"/>
        <v>9.0764531434596715E-2</v>
      </c>
      <c r="E341" s="594">
        <f>+'SA16 TEMPLATE anni pregressi'!E30+'SA16 TEMPLATE anni pregressi'!E60+'SA16 TEMPLATE anni pregressi'!E91+'SA16 TEMPLATE anni pregressi'!E122+'SA16 TEMPLATE anni pregressi'!E153+'SA16 TEMPLATE anni pregressi'!E184+'SA16 TEMPLATE anni pregressi'!E215+'SA16 TEMPLATE anni pregressi'!E246+'SA16 TEMPLATE anni pregressi'!E277+'SA16 TEMPLATE anni pregressi'!E308</f>
        <v>2587.328</v>
      </c>
      <c r="F341" s="595">
        <f t="shared" si="21"/>
        <v>2.3603998156401084E-2</v>
      </c>
      <c r="G341" s="594">
        <f>+'SA16 TEMPLATE anni pregressi'!G30+'SA16 TEMPLATE anni pregressi'!G60+'SA16 TEMPLATE anni pregressi'!G91+'SA16 TEMPLATE anni pregressi'!G122+'SA16 TEMPLATE anni pregressi'!G153+'SA16 TEMPLATE anni pregressi'!G184+'SA16 TEMPLATE anni pregressi'!G215+'SA16 TEMPLATE anni pregressi'!G246+'SA16 TEMPLATE anni pregressi'!G277+'SA16 TEMPLATE anni pregressi'!G308</f>
        <v>2609.873</v>
      </c>
      <c r="H341" s="595">
        <f t="shared" si="22"/>
        <v>8.7136227026492485E-3</v>
      </c>
      <c r="I341" s="594">
        <f>+'SA16 TEMPLATE anni pregressi'!I30+'SA16 TEMPLATE anni pregressi'!I60+'SA16 TEMPLATE anni pregressi'!I91+'SA16 TEMPLATE anni pregressi'!I122+'SA16 TEMPLATE anni pregressi'!I153+'SA16 TEMPLATE anni pregressi'!I184+'SA16 TEMPLATE anni pregressi'!I215+'SA16 TEMPLATE anni pregressi'!I246+'SA16 TEMPLATE anni pregressi'!I277+'SA16 TEMPLATE anni pregressi'!I308</f>
        <v>2801.2039999999997</v>
      </c>
      <c r="J341" s="595">
        <f t="shared" si="23"/>
        <v>7.3310463765861283E-2</v>
      </c>
      <c r="K341" s="594">
        <f>+'SA16 TEMPLATE anni pregressi'!K30+'SA16 TEMPLATE anni pregressi'!K60+'SA16 TEMPLATE anni pregressi'!K91+'SA16 TEMPLATE anni pregressi'!K122+'SA16 TEMPLATE anni pregressi'!K153+'SA16 TEMPLATE anni pregressi'!K184+'SA16 TEMPLATE anni pregressi'!K215+'SA16 TEMPLATE anni pregressi'!K246+'SA16 TEMPLATE anni pregressi'!K277+'SA16 TEMPLATE anni pregressi'!K308</f>
        <v>2874.4859999999994</v>
      </c>
      <c r="L341" s="595">
        <f t="shared" si="24"/>
        <v>2.6160893672863422E-2</v>
      </c>
      <c r="M341" s="594">
        <f>+'SA16 TEMPLATE anni pregressi'!M30+'SA16 TEMPLATE anni pregressi'!M60+'SA16 TEMPLATE anni pregressi'!M91+'SA16 TEMPLATE anni pregressi'!M122+'SA16 TEMPLATE anni pregressi'!M153+'SA16 TEMPLATE anni pregressi'!M184+'SA16 TEMPLATE anni pregressi'!M215+'SA16 TEMPLATE anni pregressi'!M246+'SA16 TEMPLATE anni pregressi'!M277+'SA16 TEMPLATE anni pregressi'!M308</f>
        <v>3091.4889999999996</v>
      </c>
      <c r="N341" s="595">
        <f t="shared" si="25"/>
        <v>7.54928011477531E-2</v>
      </c>
      <c r="O341" s="594">
        <f>+'SA16 TEMPLATE anni pregressi'!O30+'SA16 TEMPLATE anni pregressi'!O60+'SA16 TEMPLATE anni pregressi'!O91+'SA16 TEMPLATE anni pregressi'!O122+'SA16 TEMPLATE anni pregressi'!O153+'SA16 TEMPLATE anni pregressi'!O184+'SA16 TEMPLATE anni pregressi'!O215+'SA16 TEMPLATE anni pregressi'!O246+'SA16 TEMPLATE anni pregressi'!O277+'SA16 TEMPLATE anni pregressi'!O308</f>
        <v>3450.1030000000005</v>
      </c>
      <c r="P341" s="595">
        <f t="shared" si="26"/>
        <v>0.11600041274609128</v>
      </c>
      <c r="Q341" s="594">
        <f>+'SA16 TEMPLATE anni pregressi'!Q30+'SA16 TEMPLATE anni pregressi'!Q60+'SA16 TEMPLATE anni pregressi'!Q91+'SA16 TEMPLATE anni pregressi'!Q122+'SA16 TEMPLATE anni pregressi'!Q153+'SA16 TEMPLATE anni pregressi'!Q184+'SA16 TEMPLATE anni pregressi'!Q215+'SA16 TEMPLATE anni pregressi'!Q246+'SA16 TEMPLATE anni pregressi'!Q277+'SA16 TEMPLATE anni pregressi'!Q308</f>
        <v>3416.6969999999997</v>
      </c>
      <c r="R341" s="595">
        <f t="shared" si="27"/>
        <v>-9.6826094757173492E-3</v>
      </c>
      <c r="S341" s="680">
        <v>2527.665</v>
      </c>
      <c r="T341" s="681">
        <v>9.0764531434596715E-2</v>
      </c>
      <c r="U341" s="680">
        <v>2587.328</v>
      </c>
      <c r="V341" s="681">
        <v>2.3603998156401084E-2</v>
      </c>
      <c r="W341" s="680">
        <v>2609.873</v>
      </c>
      <c r="X341" s="681">
        <v>8.7136227026492485E-3</v>
      </c>
      <c r="Y341" s="680">
        <v>2801.2039999999997</v>
      </c>
      <c r="Z341" s="681">
        <v>7.3310463765861283E-2</v>
      </c>
      <c r="AA341" s="680">
        <v>2874.4859999999994</v>
      </c>
      <c r="AB341" s="681">
        <v>2.6160893672863422E-2</v>
      </c>
      <c r="AC341" s="680">
        <v>3091.4889999999996</v>
      </c>
      <c r="AD341" s="681">
        <v>7.54928011477531E-2</v>
      </c>
      <c r="AE341" s="680">
        <v>3450.1030000000005</v>
      </c>
      <c r="AF341" s="681">
        <v>0.11600041274609128</v>
      </c>
      <c r="AG341" s="594">
        <v>3416.6969999999997</v>
      </c>
      <c r="AH341" s="595">
        <v>-9.6826094757173492E-3</v>
      </c>
      <c r="AI341" s="594">
        <v>3530.2150000000001</v>
      </c>
      <c r="AJ341" s="595">
        <v>3.3224485519201874E-2</v>
      </c>
      <c r="AK341" s="594">
        <v>3482.48</v>
      </c>
      <c r="AL341" s="595">
        <v>-1.3521839321401139E-2</v>
      </c>
      <c r="AM341" s="596">
        <v>102.36039981564011</v>
      </c>
      <c r="AN341" s="596">
        <v>103.25232971932593</v>
      </c>
      <c r="AO341" s="596">
        <v>110.82180589595532</v>
      </c>
      <c r="AP341" s="596">
        <v>113.72100337663413</v>
      </c>
      <c r="AQ341" s="596">
        <v>122.30612047086933</v>
      </c>
      <c r="AR341" s="594">
        <v>3394.7190000000005</v>
      </c>
      <c r="AS341" s="595">
        <v>-2.5200719027819115E-2</v>
      </c>
      <c r="AT341" s="594">
        <v>3375.3819999999996</v>
      </c>
      <c r="AU341" s="595">
        <v>-5.6962004808058918E-3</v>
      </c>
      <c r="AV341" s="596">
        <v>136.49368092686333</v>
      </c>
      <c r="AW341" s="596">
        <v>135.17206591854534</v>
      </c>
      <c r="AX341" s="596">
        <v>139.66308826525665</v>
      </c>
      <c r="AY341" s="596">
        <v>137.77458642660318</v>
      </c>
      <c r="AZ341" s="596">
        <v>134.30256778489237</v>
      </c>
      <c r="BA341" s="596">
        <v>133.53755343370261</v>
      </c>
    </row>
    <row r="342" spans="1:53" x14ac:dyDescent="0.25">
      <c r="A342" s="592" t="s">
        <v>73</v>
      </c>
      <c r="B342" s="593">
        <v>5360.950177402945</v>
      </c>
      <c r="C342" s="594">
        <f>+'SA16 TEMPLATE anni pregressi'!C31+'SA16 TEMPLATE anni pregressi'!C61+'SA16 TEMPLATE anni pregressi'!C92+'SA16 TEMPLATE anni pregressi'!C123+'SA16 TEMPLATE anni pregressi'!C154+'SA16 TEMPLATE anni pregressi'!C185+'SA16 TEMPLATE anni pregressi'!C216+'SA16 TEMPLATE anni pregressi'!C247+'SA16 TEMPLATE anni pregressi'!C278+'SA16 TEMPLATE anni pregressi'!C309</f>
        <v>6239.8339999999998</v>
      </c>
      <c r="D342" s="595">
        <f t="shared" si="20"/>
        <v>0.16394180014984222</v>
      </c>
      <c r="E342" s="594">
        <f>+'SA16 TEMPLATE anni pregressi'!E31+'SA16 TEMPLATE anni pregressi'!E61+'SA16 TEMPLATE anni pregressi'!E92+'SA16 TEMPLATE anni pregressi'!E123+'SA16 TEMPLATE anni pregressi'!E154+'SA16 TEMPLATE anni pregressi'!E185+'SA16 TEMPLATE anni pregressi'!E216+'SA16 TEMPLATE anni pregressi'!E247+'SA16 TEMPLATE anni pregressi'!E278+'SA16 TEMPLATE anni pregressi'!E309</f>
        <v>6662.4189999999999</v>
      </c>
      <c r="F342" s="595">
        <f t="shared" si="21"/>
        <v>6.7723756753785447E-2</v>
      </c>
      <c r="G342" s="594">
        <f>+'SA16 TEMPLATE anni pregressi'!G31+'SA16 TEMPLATE anni pregressi'!G61+'SA16 TEMPLATE anni pregressi'!G92+'SA16 TEMPLATE anni pregressi'!G123+'SA16 TEMPLATE anni pregressi'!G154+'SA16 TEMPLATE anni pregressi'!G185+'SA16 TEMPLATE anni pregressi'!G216+'SA16 TEMPLATE anni pregressi'!G247+'SA16 TEMPLATE anni pregressi'!G278+'SA16 TEMPLATE anni pregressi'!G309</f>
        <v>6771.107</v>
      </c>
      <c r="H342" s="595">
        <f t="shared" si="22"/>
        <v>1.631359420654872E-2</v>
      </c>
      <c r="I342" s="594">
        <f>+'SA16 TEMPLATE anni pregressi'!I31+'SA16 TEMPLATE anni pregressi'!I61+'SA16 TEMPLATE anni pregressi'!I92+'SA16 TEMPLATE anni pregressi'!I123+'SA16 TEMPLATE anni pregressi'!I154+'SA16 TEMPLATE anni pregressi'!I185+'SA16 TEMPLATE anni pregressi'!I216+'SA16 TEMPLATE anni pregressi'!I247+'SA16 TEMPLATE anni pregressi'!I278+'SA16 TEMPLATE anni pregressi'!I309</f>
        <v>7604.7840000000015</v>
      </c>
      <c r="J342" s="595">
        <f t="shared" si="23"/>
        <v>0.12312270356974148</v>
      </c>
      <c r="K342" s="594">
        <f>+'SA16 TEMPLATE anni pregressi'!K31+'SA16 TEMPLATE anni pregressi'!K61+'SA16 TEMPLATE anni pregressi'!K92+'SA16 TEMPLATE anni pregressi'!K123+'SA16 TEMPLATE anni pregressi'!K154+'SA16 TEMPLATE anni pregressi'!K185+'SA16 TEMPLATE anni pregressi'!K216+'SA16 TEMPLATE anni pregressi'!K247+'SA16 TEMPLATE anni pregressi'!K278+'SA16 TEMPLATE anni pregressi'!K309</f>
        <v>7929.4110000000001</v>
      </c>
      <c r="L342" s="595">
        <f t="shared" si="24"/>
        <v>4.2687208472982074E-2</v>
      </c>
      <c r="M342" s="594">
        <f>+'SA16 TEMPLATE anni pregressi'!M31+'SA16 TEMPLATE anni pregressi'!M61+'SA16 TEMPLATE anni pregressi'!M92+'SA16 TEMPLATE anni pregressi'!M123+'SA16 TEMPLATE anni pregressi'!M154+'SA16 TEMPLATE anni pregressi'!M185+'SA16 TEMPLATE anni pregressi'!M216+'SA16 TEMPLATE anni pregressi'!M247+'SA16 TEMPLATE anni pregressi'!M278+'SA16 TEMPLATE anni pregressi'!M309</f>
        <v>9409.4670000000006</v>
      </c>
      <c r="N342" s="595">
        <f t="shared" si="25"/>
        <v>0.18665396458829042</v>
      </c>
      <c r="O342" s="594">
        <f>+'SA16 TEMPLATE anni pregressi'!O31+'SA16 TEMPLATE anni pregressi'!O61+'SA16 TEMPLATE anni pregressi'!O92+'SA16 TEMPLATE anni pregressi'!O123+'SA16 TEMPLATE anni pregressi'!O154+'SA16 TEMPLATE anni pregressi'!O185+'SA16 TEMPLATE anni pregressi'!O216+'SA16 TEMPLATE anni pregressi'!O247+'SA16 TEMPLATE anni pregressi'!O278+'SA16 TEMPLATE anni pregressi'!O309</f>
        <v>8467.51</v>
      </c>
      <c r="P342" s="595">
        <f t="shared" si="26"/>
        <v>-0.10010737058751577</v>
      </c>
      <c r="Q342" s="594">
        <f>+'SA16 TEMPLATE anni pregressi'!Q31+'SA16 TEMPLATE anni pregressi'!Q61+'SA16 TEMPLATE anni pregressi'!Q92+'SA16 TEMPLATE anni pregressi'!Q123+'SA16 TEMPLATE anni pregressi'!Q154+'SA16 TEMPLATE anni pregressi'!Q185+'SA16 TEMPLATE anni pregressi'!Q216+'SA16 TEMPLATE anni pregressi'!Q247+'SA16 TEMPLATE anni pregressi'!Q278+'SA16 TEMPLATE anni pregressi'!Q309</f>
        <v>8380.3160000000007</v>
      </c>
      <c r="R342" s="595">
        <f t="shared" si="27"/>
        <v>-1.0297478243308776E-2</v>
      </c>
      <c r="S342" s="680">
        <v>6239.8339999999998</v>
      </c>
      <c r="T342" s="681">
        <v>0.16394180014984222</v>
      </c>
      <c r="U342" s="680">
        <v>6662.4189999999999</v>
      </c>
      <c r="V342" s="681">
        <v>6.7723756753785447E-2</v>
      </c>
      <c r="W342" s="680">
        <v>6771.107</v>
      </c>
      <c r="X342" s="681">
        <v>1.631359420654872E-2</v>
      </c>
      <c r="Y342" s="680">
        <v>7604.7840000000015</v>
      </c>
      <c r="Z342" s="681">
        <v>0.12312270356974148</v>
      </c>
      <c r="AA342" s="680">
        <v>7929.4110000000001</v>
      </c>
      <c r="AB342" s="681">
        <v>4.2687208472982074E-2</v>
      </c>
      <c r="AC342" s="680">
        <v>9409.4670000000006</v>
      </c>
      <c r="AD342" s="681">
        <v>0.18665396458829042</v>
      </c>
      <c r="AE342" s="680">
        <v>8467.51</v>
      </c>
      <c r="AF342" s="681">
        <v>-0.10010737058751577</v>
      </c>
      <c r="AG342" s="594">
        <v>8380.3160000000007</v>
      </c>
      <c r="AH342" s="595">
        <v>-1.0297478243308776E-2</v>
      </c>
      <c r="AI342" s="594">
        <v>8508.534999999998</v>
      </c>
      <c r="AJ342" s="595">
        <v>1.5300019712860149E-2</v>
      </c>
      <c r="AK342" s="594">
        <v>8604.6239999999998</v>
      </c>
      <c r="AL342" s="595">
        <v>1.1293248485197719E-2</v>
      </c>
      <c r="AM342" s="596">
        <v>106.77237567537854</v>
      </c>
      <c r="AN342" s="596">
        <v>108.51421688461585</v>
      </c>
      <c r="AO342" s="596">
        <v>121.87478064320304</v>
      </c>
      <c r="AP342" s="596">
        <v>127.0772748121184</v>
      </c>
      <c r="AQ342" s="596">
        <v>150.79675196487599</v>
      </c>
      <c r="AR342" s="594">
        <v>8631.7180000000008</v>
      </c>
      <c r="AS342" s="595">
        <v>3.1487721020698827E-3</v>
      </c>
      <c r="AT342" s="594">
        <v>8624.5229999999992</v>
      </c>
      <c r="AU342" s="595">
        <v>-8.3355364482499625E-4</v>
      </c>
      <c r="AV342" s="596">
        <v>135.70088563253447</v>
      </c>
      <c r="AW342" s="596">
        <v>134.30350871513571</v>
      </c>
      <c r="AX342" s="596">
        <v>136.35835504598356</v>
      </c>
      <c r="AY342" s="596">
        <v>137.89828383255067</v>
      </c>
      <c r="AZ342" s="596">
        <v>138.33249410160593</v>
      </c>
      <c r="BA342" s="596">
        <v>138.21718654694979</v>
      </c>
    </row>
    <row r="343" spans="1:53" x14ac:dyDescent="0.25">
      <c r="A343" s="592" t="s">
        <v>74</v>
      </c>
      <c r="B343" s="593">
        <v>1921.5176602436643</v>
      </c>
      <c r="C343" s="594">
        <f>+'SA16 TEMPLATE anni pregressi'!C32+'SA16 TEMPLATE anni pregressi'!C62+'SA16 TEMPLATE anni pregressi'!C93+'SA16 TEMPLATE anni pregressi'!C124+'SA16 TEMPLATE anni pregressi'!C155+'SA16 TEMPLATE anni pregressi'!C186+'SA16 TEMPLATE anni pregressi'!C217+'SA16 TEMPLATE anni pregressi'!C248+'SA16 TEMPLATE anni pregressi'!C279+'SA16 TEMPLATE anni pregressi'!C310</f>
        <v>2105.2079999999996</v>
      </c>
      <c r="D343" s="595">
        <f t="shared" si="20"/>
        <v>9.559648789959177E-2</v>
      </c>
      <c r="E343" s="594">
        <f>+'SA16 TEMPLATE anni pregressi'!E32+'SA16 TEMPLATE anni pregressi'!E62+'SA16 TEMPLATE anni pregressi'!E93+'SA16 TEMPLATE anni pregressi'!E124+'SA16 TEMPLATE anni pregressi'!E155+'SA16 TEMPLATE anni pregressi'!E186+'SA16 TEMPLATE anni pregressi'!E217+'SA16 TEMPLATE anni pregressi'!E248+'SA16 TEMPLATE anni pregressi'!E279+'SA16 TEMPLATE anni pregressi'!E310</f>
        <v>2236.5850000000005</v>
      </c>
      <c r="F343" s="595">
        <f t="shared" si="21"/>
        <v>6.2405710029603198E-2</v>
      </c>
      <c r="G343" s="594">
        <f>+'SA16 TEMPLATE anni pregressi'!G32+'SA16 TEMPLATE anni pregressi'!G62+'SA16 TEMPLATE anni pregressi'!G93+'SA16 TEMPLATE anni pregressi'!G124+'SA16 TEMPLATE anni pregressi'!G155+'SA16 TEMPLATE anni pregressi'!G186+'SA16 TEMPLATE anni pregressi'!G217+'SA16 TEMPLATE anni pregressi'!G248+'SA16 TEMPLATE anni pregressi'!G279+'SA16 TEMPLATE anni pregressi'!G310</f>
        <v>2297.3089999999997</v>
      </c>
      <c r="H343" s="595">
        <f t="shared" si="22"/>
        <v>2.7150320689801298E-2</v>
      </c>
      <c r="I343" s="594">
        <f>+'SA16 TEMPLATE anni pregressi'!I32+'SA16 TEMPLATE anni pregressi'!I62+'SA16 TEMPLATE anni pregressi'!I93+'SA16 TEMPLATE anni pregressi'!I124+'SA16 TEMPLATE anni pregressi'!I155+'SA16 TEMPLATE anni pregressi'!I186+'SA16 TEMPLATE anni pregressi'!I217+'SA16 TEMPLATE anni pregressi'!I248+'SA16 TEMPLATE anni pregressi'!I279+'SA16 TEMPLATE anni pregressi'!I310</f>
        <v>2466.357</v>
      </c>
      <c r="J343" s="595">
        <f t="shared" si="23"/>
        <v>7.3585225148206118E-2</v>
      </c>
      <c r="K343" s="594">
        <f>+'SA16 TEMPLATE anni pregressi'!K32+'SA16 TEMPLATE anni pregressi'!K62+'SA16 TEMPLATE anni pregressi'!K93+'SA16 TEMPLATE anni pregressi'!K124+'SA16 TEMPLATE anni pregressi'!K155+'SA16 TEMPLATE anni pregressi'!K186+'SA16 TEMPLATE anni pregressi'!K217+'SA16 TEMPLATE anni pregressi'!K248+'SA16 TEMPLATE anni pregressi'!K279+'SA16 TEMPLATE anni pregressi'!K310</f>
        <v>2734.3809999999999</v>
      </c>
      <c r="L343" s="595">
        <f t="shared" si="24"/>
        <v>0.1086720211226517</v>
      </c>
      <c r="M343" s="594">
        <f>+'SA16 TEMPLATE anni pregressi'!M32+'SA16 TEMPLATE anni pregressi'!M62+'SA16 TEMPLATE anni pregressi'!M93+'SA16 TEMPLATE anni pregressi'!M124+'SA16 TEMPLATE anni pregressi'!M155+'SA16 TEMPLATE anni pregressi'!M186+'SA16 TEMPLATE anni pregressi'!M217+'SA16 TEMPLATE anni pregressi'!M248+'SA16 TEMPLATE anni pregressi'!M279+'SA16 TEMPLATE anni pregressi'!M310</f>
        <v>2657.6090000000004</v>
      </c>
      <c r="N343" s="595">
        <f t="shared" si="25"/>
        <v>-2.8076555534872236E-2</v>
      </c>
      <c r="O343" s="594">
        <f>+'SA16 TEMPLATE anni pregressi'!O32+'SA16 TEMPLATE anni pregressi'!O62+'SA16 TEMPLATE anni pregressi'!O93+'SA16 TEMPLATE anni pregressi'!O124+'SA16 TEMPLATE anni pregressi'!O155+'SA16 TEMPLATE anni pregressi'!O186+'SA16 TEMPLATE anni pregressi'!O217+'SA16 TEMPLATE anni pregressi'!O248+'SA16 TEMPLATE anni pregressi'!O279+'SA16 TEMPLATE anni pregressi'!O310</f>
        <v>2732.5119999999997</v>
      </c>
      <c r="P343" s="595">
        <f t="shared" si="26"/>
        <v>2.8184356690543765E-2</v>
      </c>
      <c r="Q343" s="594">
        <f>+'SA16 TEMPLATE anni pregressi'!Q32+'SA16 TEMPLATE anni pregressi'!Q62+'SA16 TEMPLATE anni pregressi'!Q93+'SA16 TEMPLATE anni pregressi'!Q124+'SA16 TEMPLATE anni pregressi'!Q155+'SA16 TEMPLATE anni pregressi'!Q186+'SA16 TEMPLATE anni pregressi'!Q217+'SA16 TEMPLATE anni pregressi'!Q248+'SA16 TEMPLATE anni pregressi'!Q279+'SA16 TEMPLATE anni pregressi'!Q310</f>
        <v>2941.2449999999994</v>
      </c>
      <c r="R343" s="595">
        <f t="shared" si="27"/>
        <v>7.6388685575763157E-2</v>
      </c>
      <c r="S343" s="680">
        <v>2105.2080000000001</v>
      </c>
      <c r="T343" s="681">
        <v>9.5596487899592006E-2</v>
      </c>
      <c r="U343" s="680">
        <v>2236.585</v>
      </c>
      <c r="V343" s="681">
        <v>6.2405710029602969E-2</v>
      </c>
      <c r="W343" s="680">
        <v>2297.3089999999997</v>
      </c>
      <c r="X343" s="681">
        <v>2.7150320689801298E-2</v>
      </c>
      <c r="Y343" s="680">
        <v>2466.357</v>
      </c>
      <c r="Z343" s="681">
        <v>7.3585225148206118E-2</v>
      </c>
      <c r="AA343" s="680">
        <v>2734.3809999999999</v>
      </c>
      <c r="AB343" s="681">
        <v>0.1086720211226517</v>
      </c>
      <c r="AC343" s="680">
        <v>2657.6090000000004</v>
      </c>
      <c r="AD343" s="681">
        <v>-2.8076555534872236E-2</v>
      </c>
      <c r="AE343" s="680">
        <v>2732.5119999999997</v>
      </c>
      <c r="AF343" s="681">
        <v>2.8184356690543765E-2</v>
      </c>
      <c r="AG343" s="594">
        <v>2941.2449999999994</v>
      </c>
      <c r="AH343" s="595">
        <v>7.6388685575763157E-2</v>
      </c>
      <c r="AI343" s="594">
        <v>3087.0809999999997</v>
      </c>
      <c r="AJ343" s="595">
        <v>4.9583084714126251E-2</v>
      </c>
      <c r="AK343" s="594">
        <v>3174.0410000000006</v>
      </c>
      <c r="AL343" s="595">
        <v>2.8169004959701722E-2</v>
      </c>
      <c r="AM343" s="596">
        <v>106.24057100296032</v>
      </c>
      <c r="AN343" s="596">
        <v>109.12503657595829</v>
      </c>
      <c r="AO343" s="596">
        <v>117.15502696170641</v>
      </c>
      <c r="AP343" s="596">
        <v>129.8865005263138</v>
      </c>
      <c r="AQ343" s="596">
        <v>126.23973498105654</v>
      </c>
      <c r="AR343" s="594">
        <v>3219.2510000000007</v>
      </c>
      <c r="AS343" s="595">
        <v>1.4243672340716464E-2</v>
      </c>
      <c r="AT343" s="594">
        <v>3235.3520000000003</v>
      </c>
      <c r="AU343" s="595">
        <v>5.0014739453368671E-3</v>
      </c>
      <c r="AV343" s="596">
        <v>129.79772070028235</v>
      </c>
      <c r="AW343" s="596">
        <v>139.71279797530696</v>
      </c>
      <c r="AX343" s="596">
        <v>146.64018947296421</v>
      </c>
      <c r="AY343" s="596">
        <v>150.77089769751973</v>
      </c>
      <c r="AZ343" s="596">
        <v>152.91842896283887</v>
      </c>
      <c r="BA343" s="596">
        <v>153.68324650105836</v>
      </c>
    </row>
    <row r="344" spans="1:53" x14ac:dyDescent="0.25">
      <c r="A344" s="598"/>
      <c r="B344" s="598"/>
      <c r="C344" s="599"/>
      <c r="D344" s="600"/>
      <c r="E344" s="599"/>
      <c r="F344" s="600"/>
      <c r="G344" s="599"/>
      <c r="H344" s="600"/>
      <c r="I344" s="599"/>
      <c r="J344" s="600"/>
      <c r="K344" s="599"/>
      <c r="L344" s="600"/>
      <c r="M344" s="599"/>
      <c r="N344" s="600"/>
      <c r="O344" s="599"/>
      <c r="P344" s="600"/>
      <c r="Q344" s="599"/>
      <c r="R344" s="600"/>
      <c r="S344" s="682"/>
      <c r="T344" s="683"/>
      <c r="U344" s="682"/>
      <c r="V344" s="683"/>
      <c r="W344" s="682"/>
      <c r="X344" s="683"/>
      <c r="Y344" s="682"/>
      <c r="Z344" s="683"/>
      <c r="AA344" s="682"/>
      <c r="AB344" s="683"/>
      <c r="AC344" s="682"/>
      <c r="AD344" s="683"/>
      <c r="AE344" s="682"/>
      <c r="AF344" s="683"/>
      <c r="AG344" s="599"/>
      <c r="AH344" s="600"/>
      <c r="AI344" s="599"/>
      <c r="AJ344" s="600"/>
      <c r="AK344" s="599"/>
      <c r="AL344" s="600"/>
      <c r="AM344" s="601"/>
      <c r="AN344" s="601"/>
      <c r="AO344" s="601"/>
      <c r="AP344" s="601"/>
      <c r="AQ344" s="601"/>
      <c r="AR344" s="599"/>
      <c r="AS344" s="600"/>
      <c r="AT344" s="599"/>
      <c r="AU344" s="600"/>
      <c r="AV344" s="601"/>
      <c r="AW344" s="601"/>
      <c r="AX344" s="601"/>
      <c r="AY344" s="601"/>
      <c r="AZ344" s="596"/>
      <c r="BA344" s="596"/>
    </row>
    <row r="345" spans="1:53" x14ac:dyDescent="0.25">
      <c r="A345" s="602" t="s">
        <v>286</v>
      </c>
      <c r="B345" s="603">
        <f>SUM(B323:B343)</f>
        <v>69663.478005531259</v>
      </c>
      <c r="C345" s="604">
        <f>SUM(C323:C343)</f>
        <v>77153.819000000003</v>
      </c>
      <c r="D345" s="605">
        <f>(+C345-B345)/B345</f>
        <v>0.10752177767917379</v>
      </c>
      <c r="E345" s="604">
        <f>SUM(E323:E343)</f>
        <v>80875.418999999994</v>
      </c>
      <c r="F345" s="605">
        <f>(+E345-C345)/C345</f>
        <v>4.8236108701242529E-2</v>
      </c>
      <c r="G345" s="604">
        <f>SUM(G323:G343)</f>
        <v>83583.539999999994</v>
      </c>
      <c r="H345" s="605">
        <f>(+G345-E345)/E345</f>
        <v>3.3485093907210536E-2</v>
      </c>
      <c r="I345" s="604">
        <f>SUM(I323:I343)</f>
        <v>91816.458000000013</v>
      </c>
      <c r="J345" s="605">
        <f>(+I345-G345)/G345</f>
        <v>9.8499273900100673E-2</v>
      </c>
      <c r="K345" s="604">
        <f>SUM(K323:K343)</f>
        <v>98420.404999999999</v>
      </c>
      <c r="L345" s="605">
        <f>(+K345-I345)/I345</f>
        <v>7.1925525595857603E-2</v>
      </c>
      <c r="M345" s="604">
        <f>SUM(M323:M343)</f>
        <v>102067.20600000002</v>
      </c>
      <c r="N345" s="605">
        <f>(+M345-K345)/K345</f>
        <v>3.7053302107423976E-2</v>
      </c>
      <c r="O345" s="604">
        <f>SUM(O323:O343)</f>
        <v>105381.535</v>
      </c>
      <c r="P345" s="605">
        <f>(+O345-M345)/M345</f>
        <v>3.2472026323518477E-2</v>
      </c>
      <c r="Q345" s="604">
        <f>SUM(Q323:Q343)</f>
        <v>108495.91100000001</v>
      </c>
      <c r="R345" s="605">
        <f>(+Q345-O345)/O345</f>
        <v>2.9553336834579263E-2</v>
      </c>
      <c r="S345" s="684">
        <v>77153.819000000003</v>
      </c>
      <c r="T345" s="685">
        <v>0.10752177767917379</v>
      </c>
      <c r="U345" s="684">
        <v>80875.418999999994</v>
      </c>
      <c r="V345" s="685">
        <v>4.8236108701242529E-2</v>
      </c>
      <c r="W345" s="684">
        <v>83583.539999999994</v>
      </c>
      <c r="X345" s="685">
        <v>3.3485093907210536E-2</v>
      </c>
      <c r="Y345" s="684">
        <v>91816.458000000013</v>
      </c>
      <c r="Z345" s="685">
        <v>9.8499273900100673E-2</v>
      </c>
      <c r="AA345" s="684">
        <v>98420.404999999999</v>
      </c>
      <c r="AB345" s="685">
        <v>7.1925525595857603E-2</v>
      </c>
      <c r="AC345" s="684">
        <v>102067.20600000002</v>
      </c>
      <c r="AD345" s="685">
        <v>3.7053302107423976E-2</v>
      </c>
      <c r="AE345" s="684">
        <v>105381.535</v>
      </c>
      <c r="AF345" s="685">
        <v>3.2472026323518477E-2</v>
      </c>
      <c r="AG345" s="604">
        <v>108495.91100000001</v>
      </c>
      <c r="AH345" s="605">
        <v>2.9553336834579263E-2</v>
      </c>
      <c r="AI345" s="604">
        <v>111531.89499999999</v>
      </c>
      <c r="AJ345" s="605">
        <v>2.7982473920146005E-2</v>
      </c>
      <c r="AK345" s="604">
        <v>112669.93</v>
      </c>
      <c r="AL345" s="605">
        <v>1.0203673128659775E-2</v>
      </c>
      <c r="AM345" s="606">
        <v>104.82361087012426</v>
      </c>
      <c r="AN345" s="606">
        <v>108.33363932380325</v>
      </c>
      <c r="AO345" s="606">
        <v>119.00442413615328</v>
      </c>
      <c r="AP345" s="606">
        <v>127.56387989037846</v>
      </c>
      <c r="AQ345" s="606">
        <v>132.29054286995179</v>
      </c>
      <c r="AR345" s="604">
        <v>112659.67399999998</v>
      </c>
      <c r="AS345" s="605">
        <v>-9.1026949249089793E-5</v>
      </c>
      <c r="AT345" s="604">
        <v>111810.83</v>
      </c>
      <c r="AU345" s="605">
        <v>-7.5345859779425853E-3</v>
      </c>
      <c r="AV345" s="606">
        <v>136.58628486037742</v>
      </c>
      <c r="AW345" s="606">
        <v>140.62286534383995</v>
      </c>
      <c r="AX345" s="606">
        <v>144.55784100590017</v>
      </c>
      <c r="AY345" s="606">
        <v>146.03286196370914</v>
      </c>
      <c r="AZ345" s="606">
        <v>146.01956903779447</v>
      </c>
      <c r="BA345" s="606">
        <v>144.91937204041707</v>
      </c>
    </row>
    <row r="346" spans="1:53" s="429" customFormat="1" x14ac:dyDescent="0.25">
      <c r="AD346" s="687"/>
      <c r="AF346" s="687"/>
      <c r="AG346" s="669"/>
      <c r="AH346" s="669"/>
      <c r="AS346" s="617"/>
    </row>
    <row r="347" spans="1:53" s="429" customFormat="1" x14ac:dyDescent="0.25">
      <c r="AD347" s="687"/>
      <c r="AF347" s="687"/>
      <c r="AG347" s="669"/>
      <c r="AH347" s="669"/>
    </row>
    <row r="348" spans="1:53" x14ac:dyDescent="0.25">
      <c r="A348" s="429" t="s">
        <v>297</v>
      </c>
      <c r="B348" s="429"/>
      <c r="C348" s="618">
        <f>+[16]S2001!U51</f>
        <v>134.30089099999998</v>
      </c>
      <c r="D348" s="618"/>
      <c r="E348" s="618">
        <f>+[17]S2002!U51</f>
        <v>149.61810199999999</v>
      </c>
      <c r="F348" s="618"/>
      <c r="G348" s="618">
        <f>+[18]S2003!U51</f>
        <v>158.35389699999999</v>
      </c>
      <c r="H348" s="618"/>
      <c r="I348" s="618">
        <f>+[19]S2004!V51</f>
        <v>162.84326664000005</v>
      </c>
      <c r="J348" s="618"/>
      <c r="K348" s="618">
        <f>+[20]S2005!V51</f>
        <v>166.29728700000001</v>
      </c>
      <c r="L348" s="618"/>
      <c r="M348" s="618">
        <f>+[21]S2006!V51</f>
        <v>175.80990037999999</v>
      </c>
      <c r="N348" s="618"/>
      <c r="O348" s="618">
        <f>+[14]S2007!V51</f>
        <v>160.44660855000001</v>
      </c>
      <c r="P348" s="618"/>
      <c r="Q348" s="618">
        <f>+[15]S2008!V52</f>
        <v>162.97210668999998</v>
      </c>
      <c r="R348" s="618"/>
      <c r="S348" s="618"/>
      <c r="T348" s="618"/>
      <c r="U348" s="618"/>
      <c r="V348" s="618"/>
      <c r="W348" s="618"/>
      <c r="X348" s="618"/>
      <c r="Y348" s="618"/>
      <c r="Z348" s="618"/>
      <c r="AA348" s="687">
        <v>166.29728700000001</v>
      </c>
      <c r="AB348" s="618"/>
      <c r="AC348" s="687">
        <v>175.80990037999999</v>
      </c>
      <c r="AE348" s="687">
        <v>160.44660855000001</v>
      </c>
      <c r="AG348" s="677">
        <v>162.97210668999998</v>
      </c>
      <c r="AI348" s="618">
        <v>159.92245919000001</v>
      </c>
      <c r="AJ348" s="618"/>
      <c r="AK348" s="618">
        <v>162.51009299999998</v>
      </c>
      <c r="AL348" s="618"/>
      <c r="AM348" s="619"/>
      <c r="AN348" s="429"/>
      <c r="AO348" s="429"/>
      <c r="AP348" s="429"/>
      <c r="AQ348" s="429"/>
      <c r="AR348" s="618">
        <v>166.73880195920796</v>
      </c>
      <c r="AS348" s="429"/>
      <c r="AT348" s="618">
        <v>166.73880195920796</v>
      </c>
      <c r="AU348" s="429"/>
      <c r="AV348" s="429"/>
      <c r="AW348" s="429"/>
      <c r="AX348" s="429"/>
      <c r="AY348" s="429"/>
      <c r="AZ348" s="429"/>
    </row>
    <row r="349" spans="1:53" x14ac:dyDescent="0.25">
      <c r="A349" s="429" t="s">
        <v>298</v>
      </c>
      <c r="B349" s="429"/>
      <c r="C349" s="618"/>
      <c r="D349" s="618"/>
      <c r="E349" s="618"/>
      <c r="F349" s="618"/>
      <c r="G349" s="618"/>
      <c r="H349" s="618"/>
      <c r="I349" s="618">
        <f>+[19]S2004!V52</f>
        <v>31.500640000000001</v>
      </c>
      <c r="J349" s="618"/>
      <c r="K349" s="618">
        <f>+[20]S2005!V52</f>
        <v>34.639540080000003</v>
      </c>
      <c r="L349" s="618"/>
      <c r="M349" s="618">
        <f>+[21]S2006!V52</f>
        <v>34.789812559999994</v>
      </c>
      <c r="N349" s="618"/>
      <c r="O349" s="618">
        <f>+[14]S2007!V52</f>
        <v>33.563166150000001</v>
      </c>
      <c r="P349" s="618"/>
      <c r="Q349" s="618">
        <f>+[15]S2008!V53</f>
        <v>33.383118950000004</v>
      </c>
      <c r="R349" s="618"/>
      <c r="S349" s="618"/>
      <c r="T349" s="618"/>
      <c r="U349" s="618"/>
      <c r="V349" s="618"/>
      <c r="W349" s="618"/>
      <c r="X349" s="618"/>
      <c r="Y349" s="618"/>
      <c r="Z349" s="618"/>
      <c r="AA349" s="687">
        <v>34.639540080000003</v>
      </c>
      <c r="AB349" s="618"/>
      <c r="AC349" s="687">
        <v>34.789812559999994</v>
      </c>
      <c r="AD349" s="618"/>
      <c r="AE349" s="687">
        <v>33.563166150000001</v>
      </c>
      <c r="AG349" s="677">
        <v>33.383118950000004</v>
      </c>
      <c r="AH349" s="677"/>
      <c r="AI349" s="618">
        <v>34.214290155</v>
      </c>
      <c r="AJ349" s="618"/>
      <c r="AK349" s="618">
        <v>34.501689000000006</v>
      </c>
      <c r="AL349" s="618"/>
      <c r="AM349" s="429"/>
      <c r="AN349" s="429"/>
      <c r="AO349" s="429"/>
      <c r="AP349" s="429"/>
      <c r="AQ349" s="429"/>
      <c r="AR349" s="618">
        <v>35.259211126719599</v>
      </c>
      <c r="AS349" s="429"/>
      <c r="AT349" s="618">
        <v>35.259211126719599</v>
      </c>
      <c r="AU349" s="429"/>
      <c r="AV349" s="429"/>
      <c r="AW349" s="429"/>
      <c r="AX349" s="429"/>
      <c r="AY349" s="429"/>
      <c r="AZ349" s="429"/>
    </row>
    <row r="350" spans="1:53" ht="48.6" customHeight="1" x14ac:dyDescent="0.25">
      <c r="A350" s="620" t="s">
        <v>299</v>
      </c>
      <c r="B350" s="602"/>
      <c r="C350" s="621">
        <f>SUM(C345:C349)</f>
        <v>77288.119891000009</v>
      </c>
      <c r="D350" s="622"/>
      <c r="E350" s="621">
        <f>SUM(E345:E349)</f>
        <v>81025.037101999987</v>
      </c>
      <c r="F350" s="622"/>
      <c r="G350" s="621">
        <f>SUM(G345:G349)</f>
        <v>83741.893896999987</v>
      </c>
      <c r="H350" s="622"/>
      <c r="I350" s="621">
        <f>SUM(I345:I349)</f>
        <v>92010.801906640016</v>
      </c>
      <c r="J350" s="622"/>
      <c r="K350" s="621">
        <f>SUM(K345:K349)</f>
        <v>98621.341827079988</v>
      </c>
      <c r="L350" s="622"/>
      <c r="M350" s="621">
        <f>SUM(M345:M349)</f>
        <v>102277.80571294003</v>
      </c>
      <c r="N350" s="622"/>
      <c r="O350" s="621">
        <f>SUM(O345:O349)</f>
        <v>105575.5447747</v>
      </c>
      <c r="P350" s="622"/>
      <c r="Q350" s="621">
        <f>SUM(Q345:Q349)</f>
        <v>108692.26622564001</v>
      </c>
      <c r="R350" s="622"/>
      <c r="S350" s="667"/>
      <c r="T350" s="667"/>
      <c r="U350" s="667"/>
      <c r="V350" s="667"/>
      <c r="W350" s="667"/>
      <c r="X350" s="667"/>
      <c r="Y350" s="667"/>
      <c r="Z350" s="667"/>
      <c r="AA350" s="652">
        <v>98621.341827079988</v>
      </c>
      <c r="AB350" s="667"/>
      <c r="AC350" s="652">
        <v>102277.80571294003</v>
      </c>
      <c r="AD350" s="688"/>
      <c r="AE350" s="652">
        <v>105575.5447747</v>
      </c>
      <c r="AF350" s="688"/>
      <c r="AG350" s="678">
        <v>108692.26622564001</v>
      </c>
      <c r="AH350" s="679"/>
      <c r="AI350" s="621">
        <v>111726.03174934498</v>
      </c>
      <c r="AJ350" s="622"/>
      <c r="AK350" s="621">
        <v>112866.94178199999</v>
      </c>
      <c r="AL350" s="622"/>
      <c r="AM350" s="429"/>
      <c r="AN350" s="429"/>
      <c r="AO350" s="429"/>
      <c r="AP350" s="429"/>
      <c r="AQ350" s="429"/>
      <c r="AR350" s="810">
        <v>112861.6720130859</v>
      </c>
      <c r="AS350" s="811"/>
      <c r="AT350" s="623">
        <v>112012.82801308592</v>
      </c>
      <c r="AU350" s="429"/>
      <c r="AV350" s="429"/>
      <c r="AW350" s="429"/>
      <c r="AX350" s="429"/>
      <c r="AY350" s="429"/>
      <c r="AZ350" s="429"/>
    </row>
    <row r="351" spans="1:53" s="429" customFormat="1" ht="18.75" x14ac:dyDescent="0.3">
      <c r="AE351" s="669"/>
      <c r="AF351" s="669"/>
      <c r="AR351" s="618"/>
      <c r="AS351" s="613"/>
      <c r="AT351" s="624"/>
    </row>
    <row r="352" spans="1:53" s="429" customFormat="1" ht="57.6" customHeight="1" x14ac:dyDescent="0.25">
      <c r="A352" s="812" t="s">
        <v>219</v>
      </c>
      <c r="B352" s="812"/>
      <c r="C352" s="812"/>
      <c r="D352" s="812"/>
      <c r="E352" s="812"/>
      <c r="F352" s="812"/>
      <c r="G352" s="812"/>
      <c r="H352" s="812"/>
      <c r="I352" s="812"/>
      <c r="J352" s="812"/>
      <c r="K352" s="812"/>
      <c r="L352" s="812"/>
      <c r="M352" s="812"/>
      <c r="N352" s="812"/>
      <c r="O352" s="812"/>
      <c r="P352" s="812"/>
      <c r="Q352" s="812"/>
      <c r="R352" s="812"/>
      <c r="S352" s="812"/>
      <c r="T352" s="812"/>
      <c r="U352" s="812"/>
      <c r="V352" s="812"/>
      <c r="W352" s="812"/>
      <c r="X352" s="812"/>
      <c r="Y352" s="812"/>
      <c r="Z352" s="812"/>
      <c r="AA352" s="812"/>
      <c r="AB352" s="812"/>
      <c r="AC352" s="812"/>
      <c r="AD352" s="812"/>
      <c r="AE352" s="812"/>
      <c r="AF352" s="812"/>
      <c r="AG352" s="812"/>
      <c r="AH352" s="812"/>
      <c r="AI352" s="812"/>
      <c r="AJ352" s="812"/>
      <c r="AK352" s="812"/>
      <c r="AL352" s="812"/>
      <c r="AM352" s="812"/>
      <c r="AN352" s="812"/>
      <c r="AO352" s="812"/>
      <c r="AP352" s="812"/>
      <c r="AQ352" s="812"/>
      <c r="AR352" s="812"/>
      <c r="AS352" s="812"/>
      <c r="AT352" s="812"/>
      <c r="AU352" s="812"/>
      <c r="AV352" s="812"/>
      <c r="AW352" s="812"/>
      <c r="AX352" s="812"/>
      <c r="AY352" s="812"/>
      <c r="AZ352" s="812"/>
      <c r="BA352" s="812"/>
    </row>
    <row r="353" spans="1:53" s="429" customFormat="1" x14ac:dyDescent="0.25">
      <c r="A353" s="807" t="s">
        <v>300</v>
      </c>
      <c r="B353" s="807"/>
      <c r="C353" s="807"/>
      <c r="D353" s="807"/>
      <c r="E353" s="807"/>
      <c r="F353" s="807"/>
      <c r="G353" s="807"/>
      <c r="H353" s="807"/>
      <c r="I353" s="807"/>
      <c r="J353" s="807"/>
      <c r="K353" s="807"/>
      <c r="L353" s="807"/>
      <c r="M353" s="807"/>
      <c r="N353" s="807"/>
      <c r="O353" s="807"/>
      <c r="P353" s="807"/>
      <c r="Q353" s="807"/>
      <c r="R353" s="807"/>
      <c r="S353" s="807"/>
      <c r="T353" s="807"/>
      <c r="U353" s="807"/>
      <c r="V353" s="807"/>
      <c r="W353" s="807"/>
      <c r="X353" s="807"/>
      <c r="Y353" s="807"/>
      <c r="Z353" s="807"/>
      <c r="AA353" s="807"/>
      <c r="AB353" s="807"/>
      <c r="AC353" s="807"/>
      <c r="AD353" s="807"/>
      <c r="AE353" s="807"/>
      <c r="AF353" s="807"/>
      <c r="AG353" s="807"/>
      <c r="AH353" s="807"/>
      <c r="AI353" s="807"/>
      <c r="AJ353" s="807"/>
      <c r="AK353" s="807"/>
      <c r="AL353" s="807"/>
      <c r="AM353" s="807"/>
      <c r="AN353" s="807"/>
      <c r="AO353" s="807"/>
      <c r="AP353" s="807"/>
      <c r="AQ353" s="807"/>
      <c r="AR353" s="807"/>
      <c r="AS353" s="807"/>
      <c r="AT353" s="807"/>
      <c r="AU353" s="807"/>
      <c r="AV353" s="807"/>
      <c r="AW353" s="807"/>
      <c r="AX353" s="807"/>
      <c r="AY353" s="807"/>
      <c r="AZ353" s="807"/>
      <c r="BA353" s="807"/>
    </row>
    <row r="354" spans="1:53" s="429" customFormat="1" ht="30.6" customHeight="1" x14ac:dyDescent="0.25">
      <c r="A354" s="807"/>
      <c r="B354" s="807"/>
      <c r="C354" s="807"/>
      <c r="D354" s="807"/>
      <c r="E354" s="807"/>
      <c r="F354" s="807"/>
      <c r="G354" s="807"/>
      <c r="H354" s="807"/>
      <c r="I354" s="807"/>
      <c r="J354" s="807"/>
      <c r="K354" s="807"/>
      <c r="L354" s="807"/>
      <c r="M354" s="807"/>
      <c r="N354" s="807"/>
      <c r="O354" s="807"/>
      <c r="P354" s="807"/>
      <c r="Q354" s="807"/>
      <c r="R354" s="807"/>
      <c r="S354" s="807"/>
      <c r="T354" s="807"/>
      <c r="U354" s="807"/>
      <c r="V354" s="807"/>
      <c r="W354" s="807"/>
      <c r="X354" s="807"/>
      <c r="Y354" s="807"/>
      <c r="Z354" s="807"/>
      <c r="AA354" s="807"/>
      <c r="AB354" s="807"/>
      <c r="AC354" s="807"/>
      <c r="AD354" s="807"/>
      <c r="AE354" s="807"/>
      <c r="AF354" s="807"/>
      <c r="AG354" s="807"/>
      <c r="AH354" s="807"/>
      <c r="AI354" s="807"/>
      <c r="AJ354" s="807"/>
      <c r="AK354" s="807"/>
      <c r="AL354" s="807"/>
      <c r="AM354" s="807"/>
      <c r="AN354" s="807"/>
      <c r="AO354" s="807"/>
      <c r="AP354" s="807"/>
      <c r="AQ354" s="807"/>
      <c r="AR354" s="807"/>
      <c r="AS354" s="807"/>
      <c r="AT354" s="807"/>
      <c r="AU354" s="807"/>
      <c r="AV354" s="807"/>
      <c r="AW354" s="807"/>
      <c r="AX354" s="807"/>
      <c r="AY354" s="807"/>
      <c r="AZ354" s="807"/>
      <c r="BA354" s="807"/>
    </row>
    <row r="355" spans="1:53" s="429" customFormat="1" x14ac:dyDescent="0.25">
      <c r="AE355" s="669"/>
      <c r="AF355" s="669"/>
      <c r="AG355" s="669"/>
      <c r="AH355" s="669"/>
    </row>
    <row r="356" spans="1:53" s="429" customFormat="1" x14ac:dyDescent="0.25">
      <c r="AE356" s="669"/>
      <c r="AF356" s="669"/>
      <c r="AG356" s="674"/>
      <c r="AH356" s="675"/>
    </row>
    <row r="357" spans="1:53" s="429" customFormat="1" ht="41.45" customHeight="1" x14ac:dyDescent="0.25">
      <c r="AE357" s="669"/>
      <c r="AF357" s="669"/>
    </row>
    <row r="358" spans="1:53" s="429" customFormat="1" x14ac:dyDescent="0.25">
      <c r="AE358" s="669"/>
      <c r="AF358" s="669"/>
      <c r="AG358" s="669"/>
      <c r="AH358" s="669"/>
    </row>
    <row r="359" spans="1:53" s="429" customFormat="1" x14ac:dyDescent="0.25">
      <c r="AE359" s="669"/>
      <c r="AF359" s="669"/>
      <c r="AG359" s="669"/>
      <c r="AH359" s="669"/>
    </row>
    <row r="360" spans="1:53" s="429" customFormat="1" x14ac:dyDescent="0.25">
      <c r="AE360" s="669"/>
      <c r="AF360" s="669"/>
      <c r="AG360" s="669"/>
      <c r="AH360" s="669"/>
    </row>
    <row r="361" spans="1:53" s="429" customFormat="1" x14ac:dyDescent="0.25">
      <c r="AE361" s="669"/>
      <c r="AF361" s="669"/>
      <c r="AG361" s="669"/>
      <c r="AH361" s="669"/>
    </row>
    <row r="362" spans="1:53" s="429" customFormat="1" x14ac:dyDescent="0.25">
      <c r="AE362" s="669"/>
      <c r="AF362" s="669"/>
      <c r="AG362" s="669"/>
      <c r="AH362" s="669"/>
    </row>
    <row r="363" spans="1:53" s="429" customFormat="1" x14ac:dyDescent="0.25">
      <c r="AE363" s="669"/>
      <c r="AF363" s="669"/>
      <c r="AG363" s="669"/>
      <c r="AH363" s="669"/>
    </row>
    <row r="364" spans="1:53" s="429" customFormat="1" x14ac:dyDescent="0.25">
      <c r="AE364" s="669"/>
      <c r="AF364" s="669"/>
      <c r="AG364" s="669"/>
      <c r="AH364" s="669"/>
    </row>
    <row r="365" spans="1:53" s="429" customFormat="1" x14ac:dyDescent="0.25">
      <c r="AE365" s="669"/>
      <c r="AF365" s="669"/>
      <c r="AG365" s="669"/>
      <c r="AH365" s="669"/>
    </row>
    <row r="366" spans="1:53" s="429" customFormat="1" x14ac:dyDescent="0.25">
      <c r="AE366" s="669"/>
      <c r="AF366" s="669"/>
      <c r="AG366" s="669"/>
      <c r="AH366" s="669"/>
    </row>
    <row r="367" spans="1:53" s="429" customFormat="1" x14ac:dyDescent="0.25">
      <c r="AE367" s="669"/>
      <c r="AF367" s="669"/>
      <c r="AG367" s="669"/>
      <c r="AH367" s="669"/>
    </row>
    <row r="368" spans="1:53" s="429" customFormat="1" x14ac:dyDescent="0.25">
      <c r="AE368" s="669"/>
      <c r="AF368" s="669"/>
      <c r="AG368" s="669"/>
      <c r="AH368" s="669"/>
    </row>
    <row r="369" spans="31:34" s="429" customFormat="1" x14ac:dyDescent="0.25">
      <c r="AE369" s="669"/>
      <c r="AF369" s="669"/>
      <c r="AG369" s="669"/>
      <c r="AH369" s="669"/>
    </row>
    <row r="370" spans="31:34" s="429" customFormat="1" x14ac:dyDescent="0.25">
      <c r="AE370" s="669"/>
      <c r="AF370" s="669"/>
      <c r="AG370" s="669"/>
      <c r="AH370" s="669"/>
    </row>
    <row r="371" spans="31:34" s="429" customFormat="1" x14ac:dyDescent="0.25">
      <c r="AE371" s="669"/>
      <c r="AF371" s="669"/>
      <c r="AG371" s="669"/>
      <c r="AH371" s="669"/>
    </row>
    <row r="372" spans="31:34" s="429" customFormat="1" x14ac:dyDescent="0.25">
      <c r="AE372" s="669"/>
      <c r="AF372" s="669"/>
      <c r="AG372" s="669"/>
      <c r="AH372" s="669"/>
    </row>
    <row r="373" spans="31:34" s="429" customFormat="1" x14ac:dyDescent="0.25">
      <c r="AE373" s="669"/>
      <c r="AF373" s="669"/>
      <c r="AG373" s="669"/>
      <c r="AH373" s="669"/>
    </row>
    <row r="374" spans="31:34" s="429" customFormat="1" x14ac:dyDescent="0.25">
      <c r="AE374" s="669"/>
      <c r="AF374" s="669"/>
      <c r="AG374" s="669"/>
      <c r="AH374" s="669"/>
    </row>
    <row r="375" spans="31:34" s="429" customFormat="1" x14ac:dyDescent="0.25">
      <c r="AE375" s="669"/>
      <c r="AF375" s="669"/>
      <c r="AG375" s="669"/>
      <c r="AH375" s="669"/>
    </row>
    <row r="376" spans="31:34" s="429" customFormat="1" x14ac:dyDescent="0.25">
      <c r="AE376" s="669"/>
      <c r="AF376" s="669"/>
      <c r="AG376" s="669"/>
      <c r="AH376" s="669"/>
    </row>
    <row r="377" spans="31:34" s="429" customFormat="1" x14ac:dyDescent="0.25">
      <c r="AE377" s="669"/>
      <c r="AF377" s="669"/>
      <c r="AG377" s="669"/>
      <c r="AH377" s="669"/>
    </row>
    <row r="378" spans="31:34" s="429" customFormat="1" x14ac:dyDescent="0.25">
      <c r="AE378" s="669"/>
      <c r="AF378" s="669"/>
      <c r="AG378" s="669"/>
      <c r="AH378" s="669"/>
    </row>
    <row r="379" spans="31:34" s="429" customFormat="1" x14ac:dyDescent="0.25">
      <c r="AE379" s="669"/>
      <c r="AF379" s="669"/>
      <c r="AG379" s="669"/>
      <c r="AH379" s="669"/>
    </row>
    <row r="380" spans="31:34" s="429" customFormat="1" x14ac:dyDescent="0.25">
      <c r="AE380" s="669"/>
      <c r="AF380" s="669"/>
      <c r="AG380" s="669"/>
      <c r="AH380" s="669"/>
    </row>
    <row r="381" spans="31:34" s="429" customFormat="1" x14ac:dyDescent="0.25">
      <c r="AE381" s="669"/>
      <c r="AF381" s="669"/>
      <c r="AG381" s="669"/>
      <c r="AH381" s="669"/>
    </row>
    <row r="382" spans="31:34" s="429" customFormat="1" x14ac:dyDescent="0.25">
      <c r="AE382" s="669"/>
      <c r="AF382" s="669"/>
      <c r="AG382" s="669"/>
      <c r="AH382" s="669"/>
    </row>
    <row r="383" spans="31:34" s="429" customFormat="1" x14ac:dyDescent="0.25">
      <c r="AE383" s="669"/>
      <c r="AF383" s="669"/>
      <c r="AG383" s="669"/>
      <c r="AH383" s="669"/>
    </row>
    <row r="384" spans="31:34" s="429" customFormat="1" x14ac:dyDescent="0.25">
      <c r="AE384" s="669"/>
      <c r="AF384" s="669"/>
      <c r="AG384" s="669"/>
      <c r="AH384" s="669"/>
    </row>
    <row r="385" spans="31:34" s="429" customFormat="1" x14ac:dyDescent="0.25">
      <c r="AE385" s="669"/>
      <c r="AF385" s="669"/>
      <c r="AG385" s="669"/>
      <c r="AH385" s="669"/>
    </row>
    <row r="386" spans="31:34" s="429" customFormat="1" x14ac:dyDescent="0.25">
      <c r="AE386" s="669"/>
      <c r="AF386" s="669"/>
      <c r="AG386" s="669"/>
      <c r="AH386" s="669"/>
    </row>
    <row r="387" spans="31:34" s="429" customFormat="1" x14ac:dyDescent="0.25">
      <c r="AE387" s="669"/>
      <c r="AF387" s="669"/>
      <c r="AG387" s="669"/>
      <c r="AH387" s="669"/>
    </row>
    <row r="388" spans="31:34" s="429" customFormat="1" x14ac:dyDescent="0.25">
      <c r="AE388" s="669"/>
      <c r="AF388" s="669"/>
      <c r="AG388" s="669"/>
      <c r="AH388" s="669"/>
    </row>
    <row r="389" spans="31:34" s="429" customFormat="1" x14ac:dyDescent="0.25">
      <c r="AE389" s="669"/>
      <c r="AF389" s="669"/>
      <c r="AG389" s="669"/>
      <c r="AH389" s="669"/>
    </row>
    <row r="390" spans="31:34" s="429" customFormat="1" x14ac:dyDescent="0.25">
      <c r="AE390" s="669"/>
      <c r="AF390" s="669"/>
      <c r="AG390" s="669"/>
      <c r="AH390" s="669"/>
    </row>
    <row r="391" spans="31:34" s="429" customFormat="1" x14ac:dyDescent="0.25">
      <c r="AE391" s="669"/>
      <c r="AF391" s="669"/>
      <c r="AG391" s="669"/>
      <c r="AH391" s="669"/>
    </row>
    <row r="392" spans="31:34" s="429" customFormat="1" x14ac:dyDescent="0.25">
      <c r="AE392" s="669"/>
      <c r="AF392" s="669"/>
      <c r="AG392" s="669"/>
      <c r="AH392" s="669"/>
    </row>
    <row r="393" spans="31:34" s="429" customFormat="1" x14ac:dyDescent="0.25">
      <c r="AE393" s="669"/>
      <c r="AF393" s="669"/>
      <c r="AG393" s="669"/>
      <c r="AH393" s="669"/>
    </row>
    <row r="394" spans="31:34" s="429" customFormat="1" x14ac:dyDescent="0.25">
      <c r="AE394" s="669"/>
      <c r="AF394" s="669"/>
      <c r="AG394" s="669"/>
      <c r="AH394" s="669"/>
    </row>
    <row r="395" spans="31:34" s="429" customFormat="1" x14ac:dyDescent="0.25">
      <c r="AE395" s="669"/>
      <c r="AF395" s="669"/>
      <c r="AG395" s="669"/>
      <c r="AH395" s="669"/>
    </row>
    <row r="396" spans="31:34" s="429" customFormat="1" x14ac:dyDescent="0.25">
      <c r="AE396" s="669"/>
      <c r="AF396" s="669"/>
      <c r="AG396" s="669"/>
      <c r="AH396" s="669"/>
    </row>
    <row r="397" spans="31:34" s="429" customFormat="1" x14ac:dyDescent="0.25">
      <c r="AE397" s="669"/>
      <c r="AF397" s="669"/>
      <c r="AG397" s="669"/>
      <c r="AH397" s="669"/>
    </row>
    <row r="398" spans="31:34" s="429" customFormat="1" x14ac:dyDescent="0.25">
      <c r="AE398" s="669"/>
      <c r="AF398" s="669"/>
      <c r="AG398" s="669"/>
      <c r="AH398" s="669"/>
    </row>
    <row r="399" spans="31:34" s="429" customFormat="1" x14ac:dyDescent="0.25">
      <c r="AE399" s="669"/>
      <c r="AF399" s="669"/>
      <c r="AG399" s="669"/>
      <c r="AH399" s="669"/>
    </row>
    <row r="400" spans="31:34" s="429" customFormat="1" x14ac:dyDescent="0.25">
      <c r="AE400" s="669"/>
      <c r="AF400" s="669"/>
      <c r="AG400" s="669"/>
      <c r="AH400" s="669"/>
    </row>
    <row r="401" spans="31:34" s="429" customFormat="1" x14ac:dyDescent="0.25">
      <c r="AE401" s="669"/>
      <c r="AF401" s="669"/>
      <c r="AG401" s="669"/>
      <c r="AH401" s="669"/>
    </row>
    <row r="402" spans="31:34" s="429" customFormat="1" x14ac:dyDescent="0.25">
      <c r="AE402" s="669"/>
      <c r="AF402" s="669"/>
      <c r="AG402" s="669"/>
      <c r="AH402" s="669"/>
    </row>
    <row r="403" spans="31:34" s="429" customFormat="1" x14ac:dyDescent="0.25">
      <c r="AE403" s="669"/>
      <c r="AF403" s="669"/>
      <c r="AG403" s="669"/>
      <c r="AH403" s="669"/>
    </row>
    <row r="404" spans="31:34" s="429" customFormat="1" x14ac:dyDescent="0.25">
      <c r="AE404" s="669"/>
      <c r="AF404" s="669"/>
      <c r="AG404" s="669"/>
      <c r="AH404" s="669"/>
    </row>
    <row r="405" spans="31:34" s="429" customFormat="1" x14ac:dyDescent="0.25">
      <c r="AE405" s="669"/>
      <c r="AF405" s="669"/>
      <c r="AG405" s="669"/>
      <c r="AH405" s="669"/>
    </row>
    <row r="406" spans="31:34" s="429" customFormat="1" x14ac:dyDescent="0.25">
      <c r="AE406" s="669"/>
      <c r="AF406" s="669"/>
      <c r="AG406" s="669"/>
      <c r="AH406" s="669"/>
    </row>
    <row r="407" spans="31:34" s="429" customFormat="1" x14ac:dyDescent="0.25">
      <c r="AE407" s="669"/>
      <c r="AF407" s="669"/>
      <c r="AG407" s="669"/>
      <c r="AH407" s="669"/>
    </row>
    <row r="408" spans="31:34" s="429" customFormat="1" x14ac:dyDescent="0.25">
      <c r="AE408" s="669"/>
      <c r="AF408" s="669"/>
      <c r="AG408" s="669"/>
      <c r="AH408" s="669"/>
    </row>
    <row r="409" spans="31:34" s="429" customFormat="1" x14ac:dyDescent="0.25">
      <c r="AE409" s="669"/>
      <c r="AF409" s="669"/>
      <c r="AG409" s="669"/>
      <c r="AH409" s="669"/>
    </row>
    <row r="410" spans="31:34" s="429" customFormat="1" x14ac:dyDescent="0.25">
      <c r="AE410" s="669"/>
      <c r="AF410" s="669"/>
      <c r="AG410" s="669"/>
      <c r="AH410" s="669"/>
    </row>
    <row r="411" spans="31:34" s="429" customFormat="1" x14ac:dyDescent="0.25">
      <c r="AE411" s="669"/>
      <c r="AF411" s="669"/>
      <c r="AG411" s="669"/>
      <c r="AH411" s="669"/>
    </row>
    <row r="412" spans="31:34" s="429" customFormat="1" x14ac:dyDescent="0.25">
      <c r="AE412" s="669"/>
      <c r="AF412" s="669"/>
      <c r="AG412" s="669"/>
      <c r="AH412" s="669"/>
    </row>
    <row r="413" spans="31:34" s="429" customFormat="1" x14ac:dyDescent="0.25">
      <c r="AE413" s="669"/>
      <c r="AF413" s="669"/>
      <c r="AG413" s="669"/>
      <c r="AH413" s="669"/>
    </row>
    <row r="414" spans="31:34" s="429" customFormat="1" x14ac:dyDescent="0.25">
      <c r="AE414" s="669"/>
      <c r="AF414" s="669"/>
      <c r="AG414" s="669"/>
      <c r="AH414" s="669"/>
    </row>
    <row r="415" spans="31:34" s="429" customFormat="1" x14ac:dyDescent="0.25">
      <c r="AE415" s="669"/>
      <c r="AF415" s="669"/>
      <c r="AG415" s="669"/>
      <c r="AH415" s="669"/>
    </row>
    <row r="416" spans="31:34" s="429" customFormat="1" x14ac:dyDescent="0.25">
      <c r="AE416" s="669"/>
      <c r="AF416" s="669"/>
      <c r="AG416" s="669"/>
      <c r="AH416" s="669"/>
    </row>
    <row r="417" spans="31:34" s="429" customFormat="1" x14ac:dyDescent="0.25">
      <c r="AE417" s="669"/>
      <c r="AF417" s="669"/>
      <c r="AG417" s="669"/>
      <c r="AH417" s="669"/>
    </row>
    <row r="418" spans="31:34" s="429" customFormat="1" x14ac:dyDescent="0.25">
      <c r="AE418" s="669"/>
      <c r="AF418" s="669"/>
      <c r="AG418" s="669"/>
      <c r="AH418" s="669"/>
    </row>
    <row r="419" spans="31:34" s="429" customFormat="1" x14ac:dyDescent="0.25">
      <c r="AE419" s="669"/>
      <c r="AF419" s="669"/>
      <c r="AG419" s="669"/>
      <c r="AH419" s="669"/>
    </row>
    <row r="420" spans="31:34" s="429" customFormat="1" x14ac:dyDescent="0.25">
      <c r="AE420" s="669"/>
      <c r="AF420" s="669"/>
      <c r="AG420" s="669"/>
      <c r="AH420" s="669"/>
    </row>
    <row r="421" spans="31:34" s="429" customFormat="1" x14ac:dyDescent="0.25">
      <c r="AE421" s="669"/>
      <c r="AF421" s="669"/>
      <c r="AG421" s="669"/>
      <c r="AH421" s="669"/>
    </row>
    <row r="422" spans="31:34" s="429" customFormat="1" x14ac:dyDescent="0.25">
      <c r="AE422" s="669"/>
      <c r="AF422" s="669"/>
      <c r="AG422" s="669"/>
      <c r="AH422" s="669"/>
    </row>
    <row r="423" spans="31:34" s="429" customFormat="1" x14ac:dyDescent="0.25">
      <c r="AE423" s="669"/>
      <c r="AF423" s="669"/>
      <c r="AG423" s="669"/>
      <c r="AH423" s="669"/>
    </row>
    <row r="424" spans="31:34" s="429" customFormat="1" x14ac:dyDescent="0.25">
      <c r="AE424" s="669"/>
      <c r="AF424" s="669"/>
      <c r="AG424" s="669"/>
      <c r="AH424" s="669"/>
    </row>
    <row r="425" spans="31:34" s="429" customFormat="1" x14ac:dyDescent="0.25">
      <c r="AE425" s="669"/>
      <c r="AF425" s="669"/>
      <c r="AG425" s="669"/>
      <c r="AH425" s="669"/>
    </row>
    <row r="426" spans="31:34" s="429" customFormat="1" x14ac:dyDescent="0.25">
      <c r="AE426" s="669"/>
      <c r="AF426" s="669"/>
      <c r="AG426" s="669"/>
      <c r="AH426" s="669"/>
    </row>
    <row r="427" spans="31:34" s="429" customFormat="1" x14ac:dyDescent="0.25">
      <c r="AE427" s="669"/>
      <c r="AF427" s="669"/>
      <c r="AG427" s="669"/>
      <c r="AH427" s="669"/>
    </row>
    <row r="428" spans="31:34" s="429" customFormat="1" x14ac:dyDescent="0.25">
      <c r="AE428" s="669"/>
      <c r="AF428" s="669"/>
      <c r="AG428" s="669"/>
      <c r="AH428" s="669"/>
    </row>
    <row r="429" spans="31:34" s="429" customFormat="1" x14ac:dyDescent="0.25">
      <c r="AE429" s="669"/>
      <c r="AF429" s="669"/>
      <c r="AG429" s="669"/>
      <c r="AH429" s="669"/>
    </row>
    <row r="430" spans="31:34" s="429" customFormat="1" x14ac:dyDescent="0.25">
      <c r="AE430" s="669"/>
      <c r="AF430" s="669"/>
      <c r="AG430" s="669"/>
      <c r="AH430" s="669"/>
    </row>
    <row r="431" spans="31:34" s="429" customFormat="1" x14ac:dyDescent="0.25">
      <c r="AE431" s="669"/>
      <c r="AF431" s="669"/>
      <c r="AG431" s="669"/>
      <c r="AH431" s="669"/>
    </row>
    <row r="432" spans="31:34" s="429" customFormat="1" x14ac:dyDescent="0.25">
      <c r="AE432" s="669"/>
      <c r="AF432" s="669"/>
      <c r="AG432" s="669"/>
      <c r="AH432" s="669"/>
    </row>
    <row r="433" spans="31:34" s="429" customFormat="1" x14ac:dyDescent="0.25">
      <c r="AE433" s="669"/>
      <c r="AF433" s="669"/>
      <c r="AG433" s="669"/>
      <c r="AH433" s="669"/>
    </row>
    <row r="434" spans="31:34" s="429" customFormat="1" x14ac:dyDescent="0.25">
      <c r="AE434" s="669"/>
      <c r="AF434" s="669"/>
      <c r="AG434" s="669"/>
      <c r="AH434" s="669"/>
    </row>
    <row r="435" spans="31:34" s="429" customFormat="1" x14ac:dyDescent="0.25">
      <c r="AE435" s="669"/>
      <c r="AF435" s="669"/>
      <c r="AG435" s="669"/>
      <c r="AH435" s="669"/>
    </row>
    <row r="436" spans="31:34" s="429" customFormat="1" x14ac:dyDescent="0.25">
      <c r="AE436" s="669"/>
      <c r="AF436" s="669"/>
      <c r="AG436" s="669"/>
      <c r="AH436" s="669"/>
    </row>
    <row r="437" spans="31:34" s="429" customFormat="1" x14ac:dyDescent="0.25">
      <c r="AE437" s="669"/>
      <c r="AF437" s="669"/>
      <c r="AG437" s="669"/>
      <c r="AH437" s="669"/>
    </row>
    <row r="438" spans="31:34" s="429" customFormat="1" x14ac:dyDescent="0.25">
      <c r="AE438" s="669"/>
      <c r="AF438" s="669"/>
      <c r="AG438" s="669"/>
      <c r="AH438" s="669"/>
    </row>
    <row r="439" spans="31:34" s="429" customFormat="1" x14ac:dyDescent="0.25">
      <c r="AE439" s="669"/>
      <c r="AF439" s="669"/>
      <c r="AG439" s="669"/>
      <c r="AH439" s="669"/>
    </row>
    <row r="440" spans="31:34" s="429" customFormat="1" x14ac:dyDescent="0.25">
      <c r="AE440" s="669"/>
      <c r="AF440" s="669"/>
      <c r="AG440" s="669"/>
      <c r="AH440" s="669"/>
    </row>
    <row r="441" spans="31:34" s="429" customFormat="1" x14ac:dyDescent="0.25">
      <c r="AE441" s="669"/>
      <c r="AF441" s="669"/>
      <c r="AG441" s="669"/>
      <c r="AH441" s="669"/>
    </row>
    <row r="442" spans="31:34" s="429" customFormat="1" x14ac:dyDescent="0.25">
      <c r="AE442" s="669"/>
      <c r="AF442" s="669"/>
      <c r="AG442" s="669"/>
      <c r="AH442" s="669"/>
    </row>
    <row r="443" spans="31:34" s="429" customFormat="1" x14ac:dyDescent="0.25">
      <c r="AE443" s="669"/>
      <c r="AF443" s="669"/>
      <c r="AG443" s="669"/>
      <c r="AH443" s="669"/>
    </row>
    <row r="444" spans="31:34" s="429" customFormat="1" x14ac:dyDescent="0.25">
      <c r="AE444" s="669"/>
      <c r="AF444" s="669"/>
      <c r="AG444" s="669"/>
      <c r="AH444" s="669"/>
    </row>
    <row r="445" spans="31:34" s="429" customFormat="1" x14ac:dyDescent="0.25">
      <c r="AE445" s="669"/>
      <c r="AF445" s="669"/>
      <c r="AG445" s="669"/>
      <c r="AH445" s="669"/>
    </row>
    <row r="446" spans="31:34" s="429" customFormat="1" x14ac:dyDescent="0.25">
      <c r="AE446" s="669"/>
      <c r="AF446" s="669"/>
      <c r="AG446" s="669"/>
      <c r="AH446" s="669"/>
    </row>
    <row r="447" spans="31:34" s="429" customFormat="1" x14ac:dyDescent="0.25">
      <c r="AE447" s="669"/>
      <c r="AF447" s="669"/>
      <c r="AG447" s="669"/>
      <c r="AH447" s="669"/>
    </row>
    <row r="448" spans="31:34" s="429" customFormat="1" x14ac:dyDescent="0.25">
      <c r="AE448" s="669"/>
      <c r="AF448" s="669"/>
      <c r="AG448" s="669"/>
      <c r="AH448" s="669"/>
    </row>
    <row r="449" spans="31:34" s="429" customFormat="1" x14ac:dyDescent="0.25">
      <c r="AE449" s="669"/>
      <c r="AF449" s="669"/>
      <c r="AG449" s="669"/>
      <c r="AH449" s="669"/>
    </row>
    <row r="450" spans="31:34" s="429" customFormat="1" x14ac:dyDescent="0.25">
      <c r="AE450" s="669"/>
      <c r="AF450" s="669"/>
      <c r="AG450" s="669"/>
      <c r="AH450" s="669"/>
    </row>
    <row r="451" spans="31:34" s="429" customFormat="1" x14ac:dyDescent="0.25">
      <c r="AE451" s="669"/>
      <c r="AF451" s="669"/>
      <c r="AG451" s="669"/>
      <c r="AH451" s="669"/>
    </row>
    <row r="452" spans="31:34" s="429" customFormat="1" x14ac:dyDescent="0.25">
      <c r="AE452" s="669"/>
      <c r="AF452" s="669"/>
      <c r="AG452" s="669"/>
      <c r="AH452" s="669"/>
    </row>
    <row r="453" spans="31:34" s="429" customFormat="1" x14ac:dyDescent="0.25">
      <c r="AE453" s="669"/>
      <c r="AF453" s="669"/>
      <c r="AG453" s="669"/>
      <c r="AH453" s="669"/>
    </row>
    <row r="454" spans="31:34" s="429" customFormat="1" x14ac:dyDescent="0.25">
      <c r="AE454" s="669"/>
      <c r="AF454" s="669"/>
      <c r="AG454" s="669"/>
      <c r="AH454" s="669"/>
    </row>
    <row r="455" spans="31:34" s="429" customFormat="1" x14ac:dyDescent="0.25">
      <c r="AE455" s="669"/>
      <c r="AF455" s="669"/>
      <c r="AG455" s="669"/>
      <c r="AH455" s="669"/>
    </row>
    <row r="456" spans="31:34" s="429" customFormat="1" x14ac:dyDescent="0.25">
      <c r="AE456" s="669"/>
      <c r="AF456" s="669"/>
      <c r="AG456" s="669"/>
      <c r="AH456" s="669"/>
    </row>
    <row r="457" spans="31:34" s="429" customFormat="1" x14ac:dyDescent="0.25">
      <c r="AE457" s="669"/>
      <c r="AF457" s="669"/>
      <c r="AG457" s="669"/>
      <c r="AH457" s="669"/>
    </row>
    <row r="458" spans="31:34" s="429" customFormat="1" x14ac:dyDescent="0.25">
      <c r="AE458" s="669"/>
      <c r="AF458" s="669"/>
      <c r="AG458" s="669"/>
      <c r="AH458" s="669"/>
    </row>
    <row r="459" spans="31:34" s="429" customFormat="1" x14ac:dyDescent="0.25">
      <c r="AE459" s="669"/>
      <c r="AF459" s="669"/>
      <c r="AG459" s="669"/>
      <c r="AH459" s="669"/>
    </row>
    <row r="460" spans="31:34" s="429" customFormat="1" x14ac:dyDescent="0.25">
      <c r="AE460" s="669"/>
      <c r="AF460" s="669"/>
      <c r="AG460" s="669"/>
      <c r="AH460" s="669"/>
    </row>
    <row r="461" spans="31:34" s="429" customFormat="1" x14ac:dyDescent="0.25">
      <c r="AE461" s="669"/>
      <c r="AF461" s="669"/>
      <c r="AG461" s="669"/>
      <c r="AH461" s="669"/>
    </row>
    <row r="462" spans="31:34" s="429" customFormat="1" x14ac:dyDescent="0.25">
      <c r="AE462" s="669"/>
      <c r="AF462" s="669"/>
      <c r="AG462" s="669"/>
      <c r="AH462" s="669"/>
    </row>
    <row r="463" spans="31:34" s="429" customFormat="1" x14ac:dyDescent="0.25">
      <c r="AE463" s="669"/>
      <c r="AF463" s="669"/>
      <c r="AG463" s="669"/>
      <c r="AH463" s="669"/>
    </row>
    <row r="464" spans="31:34" s="429" customFormat="1" x14ac:dyDescent="0.25">
      <c r="AE464" s="669"/>
      <c r="AF464" s="669"/>
      <c r="AG464" s="669"/>
      <c r="AH464" s="669"/>
    </row>
    <row r="465" spans="31:34" s="429" customFormat="1" x14ac:dyDescent="0.25">
      <c r="AE465" s="669"/>
      <c r="AF465" s="669"/>
      <c r="AG465" s="669"/>
      <c r="AH465" s="669"/>
    </row>
    <row r="466" spans="31:34" s="429" customFormat="1" x14ac:dyDescent="0.25">
      <c r="AE466" s="669"/>
      <c r="AF466" s="669"/>
      <c r="AG466" s="669"/>
      <c r="AH466" s="669"/>
    </row>
    <row r="467" spans="31:34" s="429" customFormat="1" x14ac:dyDescent="0.25">
      <c r="AE467" s="669"/>
      <c r="AF467" s="669"/>
      <c r="AG467" s="669"/>
      <c r="AH467" s="669"/>
    </row>
    <row r="468" spans="31:34" s="429" customFormat="1" x14ac:dyDescent="0.25">
      <c r="AE468" s="669"/>
      <c r="AF468" s="669"/>
      <c r="AG468" s="669"/>
      <c r="AH468" s="669"/>
    </row>
    <row r="469" spans="31:34" s="429" customFormat="1" x14ac:dyDescent="0.25">
      <c r="AE469" s="669"/>
      <c r="AF469" s="669"/>
      <c r="AG469" s="669"/>
      <c r="AH469" s="669"/>
    </row>
    <row r="470" spans="31:34" s="429" customFormat="1" x14ac:dyDescent="0.25">
      <c r="AE470" s="669"/>
      <c r="AF470" s="669"/>
      <c r="AG470" s="669"/>
      <c r="AH470" s="669"/>
    </row>
    <row r="471" spans="31:34" s="429" customFormat="1" x14ac:dyDescent="0.25">
      <c r="AE471" s="669"/>
      <c r="AF471" s="669"/>
      <c r="AG471" s="669"/>
      <c r="AH471" s="669"/>
    </row>
    <row r="472" spans="31:34" s="429" customFormat="1" x14ac:dyDescent="0.25">
      <c r="AE472" s="669"/>
      <c r="AF472" s="669"/>
      <c r="AG472" s="669"/>
      <c r="AH472" s="669"/>
    </row>
    <row r="473" spans="31:34" s="429" customFormat="1" x14ac:dyDescent="0.25">
      <c r="AE473" s="669"/>
      <c r="AF473" s="669"/>
      <c r="AG473" s="669"/>
      <c r="AH473" s="669"/>
    </row>
    <row r="474" spans="31:34" s="429" customFormat="1" x14ac:dyDescent="0.25">
      <c r="AE474" s="669"/>
      <c r="AF474" s="669"/>
      <c r="AG474" s="669"/>
      <c r="AH474" s="669"/>
    </row>
    <row r="475" spans="31:34" s="429" customFormat="1" x14ac:dyDescent="0.25">
      <c r="AE475" s="669"/>
      <c r="AF475" s="669"/>
      <c r="AG475" s="669"/>
      <c r="AH475" s="669"/>
    </row>
    <row r="476" spans="31:34" s="429" customFormat="1" x14ac:dyDescent="0.25">
      <c r="AE476" s="669"/>
      <c r="AF476" s="669"/>
      <c r="AG476" s="669"/>
      <c r="AH476" s="669"/>
    </row>
    <row r="477" spans="31:34" s="429" customFormat="1" x14ac:dyDescent="0.25">
      <c r="AE477" s="669"/>
      <c r="AF477" s="669"/>
      <c r="AG477" s="669"/>
      <c r="AH477" s="669"/>
    </row>
    <row r="478" spans="31:34" s="429" customFormat="1" x14ac:dyDescent="0.25">
      <c r="AE478" s="669"/>
      <c r="AF478" s="669"/>
      <c r="AG478" s="669"/>
      <c r="AH478" s="669"/>
    </row>
    <row r="479" spans="31:34" s="429" customFormat="1" x14ac:dyDescent="0.25">
      <c r="AE479" s="669"/>
      <c r="AF479" s="669"/>
      <c r="AG479" s="669"/>
      <c r="AH479" s="669"/>
    </row>
    <row r="480" spans="31:34" s="429" customFormat="1" x14ac:dyDescent="0.25">
      <c r="AE480" s="669"/>
      <c r="AF480" s="669"/>
      <c r="AG480" s="669"/>
      <c r="AH480" s="669"/>
    </row>
    <row r="481" spans="31:34" s="429" customFormat="1" x14ac:dyDescent="0.25">
      <c r="AE481" s="669"/>
      <c r="AF481" s="669"/>
      <c r="AG481" s="669"/>
      <c r="AH481" s="669"/>
    </row>
    <row r="482" spans="31:34" s="429" customFormat="1" x14ac:dyDescent="0.25">
      <c r="AE482" s="669"/>
      <c r="AF482" s="669"/>
      <c r="AG482" s="669"/>
      <c r="AH482" s="669"/>
    </row>
    <row r="483" spans="31:34" s="429" customFormat="1" x14ac:dyDescent="0.25">
      <c r="AE483" s="669"/>
      <c r="AF483" s="669"/>
      <c r="AG483" s="669"/>
      <c r="AH483" s="669"/>
    </row>
    <row r="484" spans="31:34" s="429" customFormat="1" x14ac:dyDescent="0.25">
      <c r="AE484" s="669"/>
      <c r="AF484" s="669"/>
      <c r="AG484" s="669"/>
      <c r="AH484" s="669"/>
    </row>
    <row r="485" spans="31:34" s="429" customFormat="1" x14ac:dyDescent="0.25">
      <c r="AE485" s="669"/>
      <c r="AF485" s="669"/>
      <c r="AG485" s="669"/>
      <c r="AH485" s="669"/>
    </row>
    <row r="486" spans="31:34" s="429" customFormat="1" x14ac:dyDescent="0.25">
      <c r="AE486" s="669"/>
      <c r="AF486" s="669"/>
      <c r="AG486" s="669"/>
      <c r="AH486" s="669"/>
    </row>
    <row r="487" spans="31:34" s="429" customFormat="1" x14ac:dyDescent="0.25">
      <c r="AE487" s="669"/>
      <c r="AF487" s="669"/>
      <c r="AG487" s="669"/>
      <c r="AH487" s="669"/>
    </row>
    <row r="488" spans="31:34" s="429" customFormat="1" x14ac:dyDescent="0.25">
      <c r="AE488" s="669"/>
      <c r="AF488" s="669"/>
      <c r="AG488" s="669"/>
      <c r="AH488" s="669"/>
    </row>
    <row r="489" spans="31:34" s="429" customFormat="1" x14ac:dyDescent="0.25">
      <c r="AE489" s="669"/>
      <c r="AF489" s="669"/>
      <c r="AG489" s="669"/>
      <c r="AH489" s="669"/>
    </row>
    <row r="490" spans="31:34" s="429" customFormat="1" x14ac:dyDescent="0.25">
      <c r="AE490" s="669"/>
      <c r="AF490" s="669"/>
      <c r="AG490" s="669"/>
      <c r="AH490" s="669"/>
    </row>
    <row r="491" spans="31:34" s="429" customFormat="1" x14ac:dyDescent="0.25">
      <c r="AE491" s="669"/>
      <c r="AF491" s="669"/>
      <c r="AG491" s="669"/>
      <c r="AH491" s="669"/>
    </row>
    <row r="492" spans="31:34" s="429" customFormat="1" x14ac:dyDescent="0.25">
      <c r="AE492" s="669"/>
      <c r="AF492" s="669"/>
      <c r="AG492" s="669"/>
      <c r="AH492" s="669"/>
    </row>
    <row r="493" spans="31:34" s="429" customFormat="1" x14ac:dyDescent="0.25">
      <c r="AE493" s="669"/>
      <c r="AF493" s="669"/>
      <c r="AG493" s="669"/>
      <c r="AH493" s="669"/>
    </row>
    <row r="494" spans="31:34" s="429" customFormat="1" x14ac:dyDescent="0.25">
      <c r="AE494" s="669"/>
      <c r="AF494" s="669"/>
      <c r="AG494" s="669"/>
      <c r="AH494" s="669"/>
    </row>
    <row r="495" spans="31:34" s="429" customFormat="1" x14ac:dyDescent="0.25">
      <c r="AE495" s="669"/>
      <c r="AF495" s="669"/>
      <c r="AG495" s="669"/>
      <c r="AH495" s="669"/>
    </row>
    <row r="496" spans="31:34" s="429" customFormat="1" x14ac:dyDescent="0.25">
      <c r="AE496" s="669"/>
      <c r="AF496" s="669"/>
      <c r="AG496" s="669"/>
      <c r="AH496" s="669"/>
    </row>
    <row r="497" spans="31:34" s="429" customFormat="1" x14ac:dyDescent="0.25">
      <c r="AE497" s="669"/>
      <c r="AF497" s="669"/>
      <c r="AG497" s="669"/>
      <c r="AH497" s="669"/>
    </row>
    <row r="498" spans="31:34" s="429" customFormat="1" x14ac:dyDescent="0.25">
      <c r="AE498" s="669"/>
      <c r="AF498" s="669"/>
      <c r="AG498" s="669"/>
      <c r="AH498" s="669"/>
    </row>
    <row r="499" spans="31:34" s="429" customFormat="1" x14ac:dyDescent="0.25">
      <c r="AE499" s="669"/>
      <c r="AF499" s="669"/>
      <c r="AG499" s="669"/>
      <c r="AH499" s="669"/>
    </row>
    <row r="500" spans="31:34" s="429" customFormat="1" x14ac:dyDescent="0.25">
      <c r="AE500" s="669"/>
      <c r="AF500" s="669"/>
      <c r="AG500" s="669"/>
      <c r="AH500" s="669"/>
    </row>
    <row r="501" spans="31:34" s="429" customFormat="1" x14ac:dyDescent="0.25">
      <c r="AE501" s="669"/>
      <c r="AF501" s="669"/>
      <c r="AG501" s="669"/>
      <c r="AH501" s="669"/>
    </row>
    <row r="502" spans="31:34" s="429" customFormat="1" x14ac:dyDescent="0.25">
      <c r="AE502" s="669"/>
      <c r="AF502" s="669"/>
      <c r="AG502" s="669"/>
      <c r="AH502" s="669"/>
    </row>
    <row r="503" spans="31:34" s="429" customFormat="1" x14ac:dyDescent="0.25">
      <c r="AE503" s="669"/>
      <c r="AF503" s="669"/>
      <c r="AG503" s="669"/>
      <c r="AH503" s="669"/>
    </row>
    <row r="504" spans="31:34" s="429" customFormat="1" x14ac:dyDescent="0.25">
      <c r="AE504" s="669"/>
      <c r="AF504" s="669"/>
      <c r="AG504" s="669"/>
      <c r="AH504" s="669"/>
    </row>
    <row r="505" spans="31:34" s="429" customFormat="1" x14ac:dyDescent="0.25">
      <c r="AE505" s="669"/>
      <c r="AF505" s="669"/>
      <c r="AG505" s="669"/>
      <c r="AH505" s="669"/>
    </row>
    <row r="506" spans="31:34" s="429" customFormat="1" x14ac:dyDescent="0.25">
      <c r="AE506" s="669"/>
      <c r="AF506" s="669"/>
      <c r="AG506" s="669"/>
      <c r="AH506" s="669"/>
    </row>
    <row r="507" spans="31:34" s="429" customFormat="1" x14ac:dyDescent="0.25">
      <c r="AE507" s="669"/>
      <c r="AF507" s="669"/>
      <c r="AG507" s="669"/>
      <c r="AH507" s="669"/>
    </row>
    <row r="508" spans="31:34" s="429" customFormat="1" x14ac:dyDescent="0.25">
      <c r="AE508" s="669"/>
      <c r="AF508" s="669"/>
      <c r="AG508" s="669"/>
      <c r="AH508" s="669"/>
    </row>
    <row r="509" spans="31:34" s="429" customFormat="1" x14ac:dyDescent="0.25">
      <c r="AE509" s="669"/>
      <c r="AF509" s="669"/>
      <c r="AG509" s="669"/>
      <c r="AH509" s="669"/>
    </row>
    <row r="510" spans="31:34" s="429" customFormat="1" x14ac:dyDescent="0.25">
      <c r="AE510" s="669"/>
      <c r="AF510" s="669"/>
      <c r="AG510" s="669"/>
      <c r="AH510" s="669"/>
    </row>
    <row r="511" spans="31:34" s="429" customFormat="1" x14ac:dyDescent="0.25">
      <c r="AE511" s="669"/>
      <c r="AF511" s="669"/>
      <c r="AG511" s="669"/>
      <c r="AH511" s="669"/>
    </row>
    <row r="512" spans="31:34" s="429" customFormat="1" x14ac:dyDescent="0.25">
      <c r="AE512" s="669"/>
      <c r="AF512" s="669"/>
      <c r="AG512" s="669"/>
      <c r="AH512" s="669"/>
    </row>
    <row r="513" spans="31:34" s="429" customFormat="1" x14ac:dyDescent="0.25">
      <c r="AE513" s="669"/>
      <c r="AF513" s="669"/>
      <c r="AG513" s="669"/>
      <c r="AH513" s="669"/>
    </row>
    <row r="514" spans="31:34" s="429" customFormat="1" x14ac:dyDescent="0.25">
      <c r="AE514" s="669"/>
      <c r="AF514" s="669"/>
      <c r="AG514" s="669"/>
      <c r="AH514" s="669"/>
    </row>
    <row r="515" spans="31:34" s="429" customFormat="1" x14ac:dyDescent="0.25">
      <c r="AE515" s="669"/>
      <c r="AF515" s="669"/>
      <c r="AG515" s="669"/>
      <c r="AH515" s="669"/>
    </row>
    <row r="516" spans="31:34" s="429" customFormat="1" x14ac:dyDescent="0.25">
      <c r="AE516" s="669"/>
      <c r="AF516" s="669"/>
      <c r="AG516" s="669"/>
      <c r="AH516" s="669"/>
    </row>
    <row r="517" spans="31:34" s="429" customFormat="1" x14ac:dyDescent="0.25">
      <c r="AE517" s="669"/>
      <c r="AF517" s="669"/>
      <c r="AG517" s="669"/>
      <c r="AH517" s="669"/>
    </row>
    <row r="518" spans="31:34" s="429" customFormat="1" x14ac:dyDescent="0.25">
      <c r="AE518" s="669"/>
      <c r="AF518" s="669"/>
      <c r="AG518" s="669"/>
      <c r="AH518" s="669"/>
    </row>
    <row r="519" spans="31:34" s="429" customFormat="1" x14ac:dyDescent="0.25">
      <c r="AE519" s="669"/>
      <c r="AF519" s="669"/>
      <c r="AG519" s="669"/>
      <c r="AH519" s="669"/>
    </row>
    <row r="520" spans="31:34" s="429" customFormat="1" x14ac:dyDescent="0.25">
      <c r="AE520" s="669"/>
      <c r="AF520" s="669"/>
      <c r="AG520" s="669"/>
      <c r="AH520" s="669"/>
    </row>
    <row r="521" spans="31:34" s="429" customFormat="1" x14ac:dyDescent="0.25">
      <c r="AE521" s="669"/>
      <c r="AF521" s="669"/>
      <c r="AG521" s="669"/>
      <c r="AH521" s="669"/>
    </row>
    <row r="522" spans="31:34" s="429" customFormat="1" x14ac:dyDescent="0.25">
      <c r="AE522" s="669"/>
      <c r="AF522" s="669"/>
      <c r="AG522" s="669"/>
      <c r="AH522" s="669"/>
    </row>
    <row r="523" spans="31:34" s="429" customFormat="1" x14ac:dyDescent="0.25">
      <c r="AE523" s="669"/>
      <c r="AF523" s="669"/>
      <c r="AG523" s="669"/>
      <c r="AH523" s="669"/>
    </row>
    <row r="524" spans="31:34" s="429" customFormat="1" x14ac:dyDescent="0.25">
      <c r="AE524" s="669"/>
      <c r="AF524" s="669"/>
      <c r="AG524" s="669"/>
      <c r="AH524" s="669"/>
    </row>
    <row r="525" spans="31:34" s="429" customFormat="1" x14ac:dyDescent="0.25">
      <c r="AE525" s="669"/>
      <c r="AF525" s="669"/>
      <c r="AG525" s="669"/>
      <c r="AH525" s="669"/>
    </row>
    <row r="526" spans="31:34" s="429" customFormat="1" x14ac:dyDescent="0.25">
      <c r="AE526" s="669"/>
      <c r="AF526" s="669"/>
      <c r="AG526" s="669"/>
      <c r="AH526" s="669"/>
    </row>
    <row r="527" spans="31:34" s="429" customFormat="1" x14ac:dyDescent="0.25">
      <c r="AE527" s="669"/>
      <c r="AF527" s="669"/>
      <c r="AG527" s="669"/>
      <c r="AH527" s="669"/>
    </row>
    <row r="528" spans="31:34" s="429" customFormat="1" x14ac:dyDescent="0.25">
      <c r="AE528" s="669"/>
      <c r="AF528" s="669"/>
      <c r="AG528" s="669"/>
      <c r="AH528" s="669"/>
    </row>
    <row r="529" spans="31:34" s="429" customFormat="1" x14ac:dyDescent="0.25">
      <c r="AE529" s="669"/>
      <c r="AF529" s="669"/>
      <c r="AG529" s="669"/>
      <c r="AH529" s="669"/>
    </row>
    <row r="530" spans="31:34" s="429" customFormat="1" x14ac:dyDescent="0.25">
      <c r="AE530" s="669"/>
      <c r="AF530" s="669"/>
      <c r="AG530" s="669"/>
      <c r="AH530" s="669"/>
    </row>
    <row r="531" spans="31:34" s="429" customFormat="1" x14ac:dyDescent="0.25">
      <c r="AE531" s="669"/>
      <c r="AF531" s="669"/>
      <c r="AG531" s="669"/>
      <c r="AH531" s="669"/>
    </row>
    <row r="532" spans="31:34" s="429" customFormat="1" x14ac:dyDescent="0.25">
      <c r="AE532" s="669"/>
      <c r="AF532" s="669"/>
      <c r="AG532" s="669"/>
      <c r="AH532" s="669"/>
    </row>
    <row r="533" spans="31:34" s="429" customFormat="1" x14ac:dyDescent="0.25">
      <c r="AE533" s="669"/>
      <c r="AF533" s="669"/>
      <c r="AG533" s="669"/>
      <c r="AH533" s="669"/>
    </row>
    <row r="534" spans="31:34" s="429" customFormat="1" x14ac:dyDescent="0.25">
      <c r="AE534" s="669"/>
      <c r="AF534" s="669"/>
      <c r="AG534" s="669"/>
      <c r="AH534" s="669"/>
    </row>
    <row r="535" spans="31:34" s="429" customFormat="1" x14ac:dyDescent="0.25">
      <c r="AE535" s="669"/>
      <c r="AF535" s="669"/>
      <c r="AG535" s="669"/>
      <c r="AH535" s="669"/>
    </row>
    <row r="536" spans="31:34" s="429" customFormat="1" x14ac:dyDescent="0.25">
      <c r="AE536" s="669"/>
      <c r="AF536" s="669"/>
      <c r="AG536" s="669"/>
      <c r="AH536" s="669"/>
    </row>
    <row r="537" spans="31:34" s="429" customFormat="1" x14ac:dyDescent="0.25">
      <c r="AE537" s="669"/>
      <c r="AF537" s="669"/>
      <c r="AG537" s="669"/>
      <c r="AH537" s="669"/>
    </row>
    <row r="538" spans="31:34" s="429" customFormat="1" x14ac:dyDescent="0.25">
      <c r="AE538" s="669"/>
      <c r="AF538" s="669"/>
      <c r="AG538" s="669"/>
      <c r="AH538" s="669"/>
    </row>
    <row r="539" spans="31:34" s="429" customFormat="1" x14ac:dyDescent="0.25">
      <c r="AE539" s="669"/>
      <c r="AF539" s="669"/>
      <c r="AG539" s="669"/>
      <c r="AH539" s="669"/>
    </row>
    <row r="540" spans="31:34" s="429" customFormat="1" x14ac:dyDescent="0.25">
      <c r="AE540" s="669"/>
      <c r="AF540" s="669"/>
      <c r="AG540" s="669"/>
      <c r="AH540" s="669"/>
    </row>
    <row r="541" spans="31:34" s="429" customFormat="1" x14ac:dyDescent="0.25">
      <c r="AE541" s="669"/>
      <c r="AF541" s="669"/>
      <c r="AG541" s="669"/>
      <c r="AH541" s="669"/>
    </row>
    <row r="542" spans="31:34" s="429" customFormat="1" x14ac:dyDescent="0.25">
      <c r="AE542" s="669"/>
      <c r="AF542" s="669"/>
      <c r="AG542" s="669"/>
      <c r="AH542" s="669"/>
    </row>
    <row r="543" spans="31:34" s="429" customFormat="1" x14ac:dyDescent="0.25">
      <c r="AE543" s="669"/>
      <c r="AF543" s="669"/>
      <c r="AG543" s="669"/>
      <c r="AH543" s="669"/>
    </row>
    <row r="544" spans="31:34" s="429" customFormat="1" x14ac:dyDescent="0.25">
      <c r="AE544" s="669"/>
      <c r="AF544" s="669"/>
      <c r="AG544" s="669"/>
      <c r="AH544" s="669"/>
    </row>
    <row r="545" spans="31:34" s="429" customFormat="1" x14ac:dyDescent="0.25">
      <c r="AE545" s="669"/>
      <c r="AF545" s="669"/>
      <c r="AG545" s="669"/>
      <c r="AH545" s="669"/>
    </row>
    <row r="546" spans="31:34" s="429" customFormat="1" x14ac:dyDescent="0.25">
      <c r="AE546" s="669"/>
      <c r="AF546" s="669"/>
      <c r="AG546" s="669"/>
      <c r="AH546" s="669"/>
    </row>
    <row r="547" spans="31:34" s="429" customFormat="1" x14ac:dyDescent="0.25">
      <c r="AE547" s="669"/>
      <c r="AF547" s="669"/>
      <c r="AG547" s="669"/>
      <c r="AH547" s="669"/>
    </row>
    <row r="548" spans="31:34" s="429" customFormat="1" x14ac:dyDescent="0.25">
      <c r="AE548" s="669"/>
      <c r="AF548" s="669"/>
      <c r="AG548" s="669"/>
      <c r="AH548" s="669"/>
    </row>
    <row r="549" spans="31:34" s="429" customFormat="1" x14ac:dyDescent="0.25">
      <c r="AE549" s="669"/>
      <c r="AF549" s="669"/>
      <c r="AG549" s="669"/>
      <c r="AH549" s="669"/>
    </row>
    <row r="550" spans="31:34" s="429" customFormat="1" x14ac:dyDescent="0.25">
      <c r="AE550" s="669"/>
      <c r="AF550" s="669"/>
      <c r="AG550" s="669"/>
      <c r="AH550" s="669"/>
    </row>
    <row r="551" spans="31:34" s="429" customFormat="1" x14ac:dyDescent="0.25">
      <c r="AE551" s="669"/>
      <c r="AF551" s="669"/>
      <c r="AG551" s="669"/>
      <c r="AH551" s="669"/>
    </row>
    <row r="552" spans="31:34" s="429" customFormat="1" x14ac:dyDescent="0.25">
      <c r="AE552" s="669"/>
      <c r="AF552" s="669"/>
      <c r="AG552" s="669"/>
      <c r="AH552" s="669"/>
    </row>
    <row r="553" spans="31:34" s="429" customFormat="1" x14ac:dyDescent="0.25">
      <c r="AE553" s="669"/>
      <c r="AF553" s="669"/>
      <c r="AG553" s="669"/>
      <c r="AH553" s="669"/>
    </row>
    <row r="554" spans="31:34" s="429" customFormat="1" x14ac:dyDescent="0.25">
      <c r="AE554" s="669"/>
      <c r="AF554" s="669"/>
      <c r="AG554" s="669"/>
      <c r="AH554" s="669"/>
    </row>
    <row r="555" spans="31:34" s="429" customFormat="1" x14ac:dyDescent="0.25">
      <c r="AE555" s="669"/>
      <c r="AF555" s="669"/>
      <c r="AG555" s="669"/>
      <c r="AH555" s="669"/>
    </row>
    <row r="556" spans="31:34" s="429" customFormat="1" x14ac:dyDescent="0.25">
      <c r="AE556" s="669"/>
      <c r="AF556" s="669"/>
      <c r="AG556" s="669"/>
      <c r="AH556" s="669"/>
    </row>
    <row r="557" spans="31:34" s="429" customFormat="1" x14ac:dyDescent="0.25">
      <c r="AE557" s="669"/>
      <c r="AF557" s="669"/>
      <c r="AG557" s="669"/>
      <c r="AH557" s="669"/>
    </row>
    <row r="558" spans="31:34" s="429" customFormat="1" x14ac:dyDescent="0.25">
      <c r="AE558" s="669"/>
      <c r="AF558" s="669"/>
      <c r="AG558" s="669"/>
      <c r="AH558" s="669"/>
    </row>
    <row r="559" spans="31:34" s="429" customFormat="1" x14ac:dyDescent="0.25">
      <c r="AE559" s="669"/>
      <c r="AF559" s="669"/>
      <c r="AG559" s="669"/>
      <c r="AH559" s="669"/>
    </row>
    <row r="560" spans="31:34" s="429" customFormat="1" x14ac:dyDescent="0.25">
      <c r="AE560" s="669"/>
      <c r="AF560" s="669"/>
      <c r="AG560" s="669"/>
      <c r="AH560" s="669"/>
    </row>
    <row r="561" spans="31:34" s="429" customFormat="1" x14ac:dyDescent="0.25">
      <c r="AE561" s="669"/>
      <c r="AF561" s="669"/>
      <c r="AG561" s="669"/>
      <c r="AH561" s="669"/>
    </row>
    <row r="562" spans="31:34" s="429" customFormat="1" x14ac:dyDescent="0.25">
      <c r="AE562" s="669"/>
      <c r="AF562" s="669"/>
      <c r="AG562" s="669"/>
      <c r="AH562" s="669"/>
    </row>
    <row r="563" spans="31:34" s="429" customFormat="1" x14ac:dyDescent="0.25">
      <c r="AE563" s="669"/>
      <c r="AF563" s="669"/>
      <c r="AG563" s="669"/>
      <c r="AH563" s="669"/>
    </row>
    <row r="564" spans="31:34" s="429" customFormat="1" x14ac:dyDescent="0.25">
      <c r="AE564" s="669"/>
      <c r="AF564" s="669"/>
      <c r="AG564" s="669"/>
      <c r="AH564" s="669"/>
    </row>
    <row r="565" spans="31:34" s="429" customFormat="1" x14ac:dyDescent="0.25">
      <c r="AE565" s="669"/>
      <c r="AF565" s="669"/>
      <c r="AG565" s="669"/>
      <c r="AH565" s="669"/>
    </row>
    <row r="566" spans="31:34" s="429" customFormat="1" x14ac:dyDescent="0.25">
      <c r="AE566" s="669"/>
      <c r="AF566" s="669"/>
      <c r="AG566" s="669"/>
      <c r="AH566" s="669"/>
    </row>
    <row r="567" spans="31:34" s="429" customFormat="1" x14ac:dyDescent="0.25">
      <c r="AE567" s="669"/>
      <c r="AF567" s="669"/>
      <c r="AG567" s="669"/>
      <c r="AH567" s="669"/>
    </row>
    <row r="568" spans="31:34" s="429" customFormat="1" x14ac:dyDescent="0.25">
      <c r="AE568" s="669"/>
      <c r="AF568" s="669"/>
      <c r="AG568" s="669"/>
      <c r="AH568" s="669"/>
    </row>
    <row r="569" spans="31:34" s="429" customFormat="1" x14ac:dyDescent="0.25">
      <c r="AE569" s="669"/>
      <c r="AF569" s="669"/>
      <c r="AG569" s="669"/>
      <c r="AH569" s="669"/>
    </row>
    <row r="570" spans="31:34" s="429" customFormat="1" x14ac:dyDescent="0.25">
      <c r="AE570" s="669"/>
      <c r="AF570" s="669"/>
      <c r="AG570" s="669"/>
      <c r="AH570" s="669"/>
    </row>
    <row r="571" spans="31:34" s="429" customFormat="1" x14ac:dyDescent="0.25">
      <c r="AE571" s="669"/>
      <c r="AF571" s="669"/>
      <c r="AG571" s="669"/>
      <c r="AH571" s="669"/>
    </row>
    <row r="572" spans="31:34" s="429" customFormat="1" x14ac:dyDescent="0.25">
      <c r="AE572" s="669"/>
      <c r="AF572" s="669"/>
      <c r="AG572" s="669"/>
      <c r="AH572" s="669"/>
    </row>
    <row r="573" spans="31:34" s="429" customFormat="1" x14ac:dyDescent="0.25">
      <c r="AE573" s="669"/>
      <c r="AF573" s="669"/>
      <c r="AG573" s="669"/>
      <c r="AH573" s="669"/>
    </row>
    <row r="574" spans="31:34" s="429" customFormat="1" x14ac:dyDescent="0.25">
      <c r="AE574" s="669"/>
      <c r="AF574" s="669"/>
      <c r="AG574" s="669"/>
      <c r="AH574" s="669"/>
    </row>
    <row r="575" spans="31:34" s="429" customFormat="1" x14ac:dyDescent="0.25">
      <c r="AE575" s="669"/>
      <c r="AF575" s="669"/>
      <c r="AG575" s="669"/>
      <c r="AH575" s="669"/>
    </row>
    <row r="576" spans="31:34" s="429" customFormat="1" x14ac:dyDescent="0.25">
      <c r="AE576" s="669"/>
      <c r="AF576" s="669"/>
      <c r="AG576" s="669"/>
      <c r="AH576" s="669"/>
    </row>
    <row r="577" spans="31:34" s="429" customFormat="1" x14ac:dyDescent="0.25">
      <c r="AE577" s="669"/>
      <c r="AF577" s="669"/>
      <c r="AG577" s="669"/>
      <c r="AH577" s="669"/>
    </row>
    <row r="578" spans="31:34" s="429" customFormat="1" x14ac:dyDescent="0.25">
      <c r="AE578" s="669"/>
      <c r="AF578" s="669"/>
      <c r="AG578" s="669"/>
      <c r="AH578" s="669"/>
    </row>
    <row r="579" spans="31:34" s="429" customFormat="1" x14ac:dyDescent="0.25">
      <c r="AE579" s="669"/>
      <c r="AF579" s="669"/>
      <c r="AG579" s="669"/>
      <c r="AH579" s="669"/>
    </row>
    <row r="580" spans="31:34" s="429" customFormat="1" x14ac:dyDescent="0.25">
      <c r="AE580" s="669"/>
      <c r="AF580" s="669"/>
      <c r="AG580" s="669"/>
      <c r="AH580" s="669"/>
    </row>
    <row r="581" spans="31:34" s="429" customFormat="1" x14ac:dyDescent="0.25">
      <c r="AE581" s="669"/>
      <c r="AF581" s="669"/>
      <c r="AG581" s="669"/>
      <c r="AH581" s="669"/>
    </row>
    <row r="582" spans="31:34" s="429" customFormat="1" x14ac:dyDescent="0.25">
      <c r="AE582" s="669"/>
      <c r="AF582" s="669"/>
      <c r="AG582" s="669"/>
      <c r="AH582" s="669"/>
    </row>
    <row r="583" spans="31:34" s="429" customFormat="1" x14ac:dyDescent="0.25">
      <c r="AE583" s="669"/>
      <c r="AF583" s="669"/>
      <c r="AG583" s="669"/>
      <c r="AH583" s="669"/>
    </row>
    <row r="584" spans="31:34" s="429" customFormat="1" x14ac:dyDescent="0.25">
      <c r="AE584" s="669"/>
      <c r="AF584" s="669"/>
      <c r="AG584" s="669"/>
      <c r="AH584" s="669"/>
    </row>
    <row r="585" spans="31:34" s="429" customFormat="1" x14ac:dyDescent="0.25">
      <c r="AE585" s="669"/>
      <c r="AF585" s="669"/>
      <c r="AG585" s="669"/>
      <c r="AH585" s="669"/>
    </row>
    <row r="586" spans="31:34" s="429" customFormat="1" x14ac:dyDescent="0.25">
      <c r="AE586" s="669"/>
      <c r="AF586" s="669"/>
      <c r="AG586" s="669"/>
      <c r="AH586" s="669"/>
    </row>
    <row r="587" spans="31:34" s="429" customFormat="1" x14ac:dyDescent="0.25">
      <c r="AE587" s="669"/>
      <c r="AF587" s="669"/>
      <c r="AG587" s="669"/>
      <c r="AH587" s="669"/>
    </row>
    <row r="588" spans="31:34" s="429" customFormat="1" x14ac:dyDescent="0.25">
      <c r="AE588" s="669"/>
      <c r="AF588" s="669"/>
      <c r="AG588" s="669"/>
      <c r="AH588" s="669"/>
    </row>
    <row r="589" spans="31:34" s="429" customFormat="1" x14ac:dyDescent="0.25">
      <c r="AE589" s="669"/>
      <c r="AF589" s="669"/>
      <c r="AG589" s="669"/>
      <c r="AH589" s="669"/>
    </row>
    <row r="590" spans="31:34" s="429" customFormat="1" x14ac:dyDescent="0.25">
      <c r="AE590" s="669"/>
      <c r="AF590" s="669"/>
      <c r="AG590" s="669"/>
      <c r="AH590" s="669"/>
    </row>
    <row r="591" spans="31:34" s="429" customFormat="1" x14ac:dyDescent="0.25">
      <c r="AE591" s="669"/>
      <c r="AF591" s="669"/>
      <c r="AG591" s="669"/>
      <c r="AH591" s="669"/>
    </row>
    <row r="592" spans="31:34" s="429" customFormat="1" x14ac:dyDescent="0.25">
      <c r="AE592" s="669"/>
      <c r="AF592" s="669"/>
      <c r="AG592" s="669"/>
      <c r="AH592" s="669"/>
    </row>
    <row r="593" spans="31:34" s="429" customFormat="1" x14ac:dyDescent="0.25">
      <c r="AE593" s="669"/>
      <c r="AF593" s="669"/>
      <c r="AG593" s="669"/>
      <c r="AH593" s="669"/>
    </row>
    <row r="594" spans="31:34" s="429" customFormat="1" x14ac:dyDescent="0.25">
      <c r="AE594" s="669"/>
      <c r="AF594" s="669"/>
      <c r="AG594" s="669"/>
      <c r="AH594" s="669"/>
    </row>
    <row r="595" spans="31:34" s="429" customFormat="1" x14ac:dyDescent="0.25">
      <c r="AE595" s="669"/>
      <c r="AF595" s="669"/>
      <c r="AG595" s="669"/>
      <c r="AH595" s="669"/>
    </row>
    <row r="596" spans="31:34" s="429" customFormat="1" x14ac:dyDescent="0.25">
      <c r="AE596" s="669"/>
      <c r="AF596" s="669"/>
      <c r="AG596" s="669"/>
      <c r="AH596" s="669"/>
    </row>
    <row r="597" spans="31:34" s="429" customFormat="1" x14ac:dyDescent="0.25">
      <c r="AE597" s="669"/>
      <c r="AF597" s="669"/>
      <c r="AG597" s="669"/>
      <c r="AH597" s="669"/>
    </row>
    <row r="598" spans="31:34" s="429" customFormat="1" x14ac:dyDescent="0.25">
      <c r="AE598" s="669"/>
      <c r="AF598" s="669"/>
      <c r="AG598" s="669"/>
      <c r="AH598" s="669"/>
    </row>
    <row r="599" spans="31:34" s="429" customFormat="1" x14ac:dyDescent="0.25">
      <c r="AE599" s="669"/>
      <c r="AF599" s="669"/>
      <c r="AG599" s="669"/>
      <c r="AH599" s="669"/>
    </row>
    <row r="600" spans="31:34" s="429" customFormat="1" x14ac:dyDescent="0.25">
      <c r="AE600" s="669"/>
      <c r="AF600" s="669"/>
      <c r="AG600" s="669"/>
      <c r="AH600" s="669"/>
    </row>
    <row r="601" spans="31:34" s="429" customFormat="1" x14ac:dyDescent="0.25">
      <c r="AE601" s="669"/>
      <c r="AF601" s="669"/>
      <c r="AG601" s="669"/>
      <c r="AH601" s="669"/>
    </row>
    <row r="602" spans="31:34" s="429" customFormat="1" x14ac:dyDescent="0.25">
      <c r="AE602" s="669"/>
      <c r="AF602" s="669"/>
      <c r="AG602" s="669"/>
      <c r="AH602" s="669"/>
    </row>
    <row r="603" spans="31:34" s="429" customFormat="1" x14ac:dyDescent="0.25">
      <c r="AE603" s="669"/>
      <c r="AF603" s="669"/>
      <c r="AG603" s="669"/>
      <c r="AH603" s="669"/>
    </row>
    <row r="604" spans="31:34" s="429" customFormat="1" x14ac:dyDescent="0.25">
      <c r="AE604" s="669"/>
      <c r="AF604" s="669"/>
      <c r="AG604" s="669"/>
      <c r="AH604" s="669"/>
    </row>
    <row r="605" spans="31:34" s="429" customFormat="1" x14ac:dyDescent="0.25">
      <c r="AE605" s="669"/>
      <c r="AF605" s="669"/>
      <c r="AG605" s="669"/>
      <c r="AH605" s="669"/>
    </row>
    <row r="606" spans="31:34" s="429" customFormat="1" x14ac:dyDescent="0.25">
      <c r="AE606" s="669"/>
      <c r="AF606" s="669"/>
      <c r="AG606" s="669"/>
      <c r="AH606" s="669"/>
    </row>
    <row r="607" spans="31:34" s="429" customFormat="1" x14ac:dyDescent="0.25">
      <c r="AE607" s="669"/>
      <c r="AF607" s="669"/>
      <c r="AG607" s="669"/>
      <c r="AH607" s="669"/>
    </row>
    <row r="608" spans="31:34" s="429" customFormat="1" x14ac:dyDescent="0.25">
      <c r="AE608" s="669"/>
      <c r="AF608" s="669"/>
      <c r="AG608" s="669"/>
      <c r="AH608" s="669"/>
    </row>
    <row r="609" spans="31:34" s="429" customFormat="1" x14ac:dyDescent="0.25">
      <c r="AE609" s="669"/>
      <c r="AF609" s="669"/>
      <c r="AG609" s="669"/>
      <c r="AH609" s="669"/>
    </row>
    <row r="610" spans="31:34" s="429" customFormat="1" x14ac:dyDescent="0.25">
      <c r="AE610" s="669"/>
      <c r="AF610" s="669"/>
      <c r="AG610" s="669"/>
      <c r="AH610" s="669"/>
    </row>
    <row r="611" spans="31:34" s="429" customFormat="1" x14ac:dyDescent="0.25">
      <c r="AE611" s="669"/>
      <c r="AF611" s="669"/>
      <c r="AG611" s="669"/>
      <c r="AH611" s="669"/>
    </row>
    <row r="612" spans="31:34" s="429" customFormat="1" x14ac:dyDescent="0.25">
      <c r="AE612" s="669"/>
      <c r="AF612" s="669"/>
      <c r="AG612" s="669"/>
      <c r="AH612" s="669"/>
    </row>
    <row r="613" spans="31:34" s="429" customFormat="1" x14ac:dyDescent="0.25">
      <c r="AE613" s="669"/>
      <c r="AF613" s="669"/>
      <c r="AG613" s="669"/>
      <c r="AH613" s="669"/>
    </row>
    <row r="614" spans="31:34" s="429" customFormat="1" x14ac:dyDescent="0.25">
      <c r="AE614" s="669"/>
      <c r="AF614" s="669"/>
      <c r="AG614" s="669"/>
      <c r="AH614" s="669"/>
    </row>
    <row r="615" spans="31:34" s="429" customFormat="1" x14ac:dyDescent="0.25">
      <c r="AE615" s="669"/>
      <c r="AF615" s="669"/>
      <c r="AG615" s="669"/>
      <c r="AH615" s="669"/>
    </row>
    <row r="616" spans="31:34" s="429" customFormat="1" x14ac:dyDescent="0.25">
      <c r="AE616" s="669"/>
      <c r="AF616" s="669"/>
      <c r="AG616" s="669"/>
      <c r="AH616" s="669"/>
    </row>
    <row r="617" spans="31:34" s="429" customFormat="1" x14ac:dyDescent="0.25">
      <c r="AE617" s="669"/>
      <c r="AF617" s="669"/>
      <c r="AG617" s="669"/>
      <c r="AH617" s="669"/>
    </row>
    <row r="618" spans="31:34" s="429" customFormat="1" x14ac:dyDescent="0.25">
      <c r="AE618" s="669"/>
      <c r="AF618" s="669"/>
      <c r="AG618" s="669"/>
      <c r="AH618" s="669"/>
    </row>
    <row r="619" spans="31:34" s="429" customFormat="1" x14ac:dyDescent="0.25">
      <c r="AE619" s="669"/>
      <c r="AF619" s="669"/>
      <c r="AG619" s="669"/>
      <c r="AH619" s="669"/>
    </row>
    <row r="620" spans="31:34" s="429" customFormat="1" x14ac:dyDescent="0.25">
      <c r="AE620" s="669"/>
      <c r="AF620" s="669"/>
      <c r="AG620" s="669"/>
      <c r="AH620" s="669"/>
    </row>
    <row r="621" spans="31:34" s="429" customFormat="1" x14ac:dyDescent="0.25">
      <c r="AE621" s="669"/>
      <c r="AF621" s="669"/>
      <c r="AG621" s="669"/>
      <c r="AH621" s="669"/>
    </row>
    <row r="622" spans="31:34" s="429" customFormat="1" x14ac:dyDescent="0.25">
      <c r="AE622" s="669"/>
      <c r="AF622" s="669"/>
      <c r="AG622" s="669"/>
      <c r="AH622" s="669"/>
    </row>
    <row r="623" spans="31:34" s="429" customFormat="1" x14ac:dyDescent="0.25">
      <c r="AE623" s="669"/>
      <c r="AF623" s="669"/>
      <c r="AG623" s="669"/>
      <c r="AH623" s="669"/>
    </row>
    <row r="624" spans="31:34" s="429" customFormat="1" x14ac:dyDescent="0.25">
      <c r="AE624" s="669"/>
      <c r="AF624" s="669"/>
      <c r="AG624" s="669"/>
      <c r="AH624" s="669"/>
    </row>
    <row r="625" spans="31:34" s="429" customFormat="1" x14ac:dyDescent="0.25">
      <c r="AE625" s="669"/>
      <c r="AF625" s="669"/>
      <c r="AG625" s="669"/>
      <c r="AH625" s="669"/>
    </row>
    <row r="626" spans="31:34" s="429" customFormat="1" x14ac:dyDescent="0.25">
      <c r="AE626" s="669"/>
      <c r="AF626" s="669"/>
      <c r="AG626" s="669"/>
      <c r="AH626" s="669"/>
    </row>
    <row r="627" spans="31:34" s="429" customFormat="1" x14ac:dyDescent="0.25">
      <c r="AE627" s="669"/>
      <c r="AF627" s="669"/>
      <c r="AG627" s="669"/>
      <c r="AH627" s="669"/>
    </row>
    <row r="628" spans="31:34" s="429" customFormat="1" x14ac:dyDescent="0.25">
      <c r="AE628" s="669"/>
      <c r="AF628" s="669"/>
      <c r="AG628" s="669"/>
      <c r="AH628" s="669"/>
    </row>
    <row r="629" spans="31:34" s="429" customFormat="1" x14ac:dyDescent="0.25">
      <c r="AE629" s="669"/>
      <c r="AF629" s="669"/>
      <c r="AG629" s="669"/>
      <c r="AH629" s="669"/>
    </row>
    <row r="630" spans="31:34" s="429" customFormat="1" x14ac:dyDescent="0.25">
      <c r="AE630" s="669"/>
      <c r="AF630" s="669"/>
      <c r="AG630" s="669"/>
      <c r="AH630" s="669"/>
    </row>
    <row r="631" spans="31:34" s="429" customFormat="1" x14ac:dyDescent="0.25">
      <c r="AE631" s="669"/>
      <c r="AF631" s="669"/>
      <c r="AG631" s="669"/>
      <c r="AH631" s="669"/>
    </row>
    <row r="632" spans="31:34" s="429" customFormat="1" x14ac:dyDescent="0.25">
      <c r="AE632" s="669"/>
      <c r="AF632" s="669"/>
      <c r="AG632" s="669"/>
      <c r="AH632" s="669"/>
    </row>
    <row r="633" spans="31:34" s="429" customFormat="1" x14ac:dyDescent="0.25">
      <c r="AE633" s="669"/>
      <c r="AF633" s="669"/>
      <c r="AG633" s="669"/>
      <c r="AH633" s="669"/>
    </row>
    <row r="634" spans="31:34" s="429" customFormat="1" x14ac:dyDescent="0.25">
      <c r="AE634" s="669"/>
      <c r="AF634" s="669"/>
      <c r="AG634" s="669"/>
      <c r="AH634" s="669"/>
    </row>
    <row r="635" spans="31:34" s="429" customFormat="1" x14ac:dyDescent="0.25">
      <c r="AE635" s="669"/>
      <c r="AF635" s="669"/>
      <c r="AG635" s="669"/>
      <c r="AH635" s="669"/>
    </row>
    <row r="636" spans="31:34" s="429" customFormat="1" x14ac:dyDescent="0.25">
      <c r="AE636" s="669"/>
      <c r="AF636" s="669"/>
      <c r="AG636" s="669"/>
      <c r="AH636" s="669"/>
    </row>
    <row r="637" spans="31:34" s="429" customFormat="1" x14ac:dyDescent="0.25">
      <c r="AE637" s="669"/>
      <c r="AF637" s="669"/>
      <c r="AG637" s="669"/>
      <c r="AH637" s="669"/>
    </row>
    <row r="638" spans="31:34" s="429" customFormat="1" x14ac:dyDescent="0.25">
      <c r="AE638" s="669"/>
      <c r="AF638" s="669"/>
      <c r="AG638" s="669"/>
      <c r="AH638" s="669"/>
    </row>
    <row r="639" spans="31:34" s="429" customFormat="1" x14ac:dyDescent="0.25">
      <c r="AE639" s="669"/>
      <c r="AF639" s="669"/>
      <c r="AG639" s="669"/>
      <c r="AH639" s="669"/>
    </row>
    <row r="640" spans="31:34" s="429" customFormat="1" x14ac:dyDescent="0.25">
      <c r="AE640" s="669"/>
      <c r="AF640" s="669"/>
      <c r="AG640" s="669"/>
      <c r="AH640" s="669"/>
    </row>
    <row r="641" spans="31:34" s="429" customFormat="1" x14ac:dyDescent="0.25">
      <c r="AE641" s="669"/>
      <c r="AF641" s="669"/>
      <c r="AG641" s="669"/>
      <c r="AH641" s="669"/>
    </row>
    <row r="642" spans="31:34" s="429" customFormat="1" x14ac:dyDescent="0.25">
      <c r="AE642" s="669"/>
      <c r="AF642" s="669"/>
      <c r="AG642" s="669"/>
      <c r="AH642" s="669"/>
    </row>
    <row r="643" spans="31:34" s="429" customFormat="1" x14ac:dyDescent="0.25">
      <c r="AE643" s="669"/>
      <c r="AF643" s="669"/>
      <c r="AG643" s="669"/>
      <c r="AH643" s="669"/>
    </row>
    <row r="644" spans="31:34" s="429" customFormat="1" x14ac:dyDescent="0.25">
      <c r="AE644" s="669"/>
      <c r="AF644" s="669"/>
      <c r="AG644" s="669"/>
      <c r="AH644" s="669"/>
    </row>
    <row r="645" spans="31:34" s="429" customFormat="1" x14ac:dyDescent="0.25">
      <c r="AE645" s="669"/>
      <c r="AF645" s="669"/>
      <c r="AG645" s="669"/>
      <c r="AH645" s="669"/>
    </row>
    <row r="646" spans="31:34" s="429" customFormat="1" x14ac:dyDescent="0.25">
      <c r="AE646" s="669"/>
      <c r="AF646" s="669"/>
      <c r="AG646" s="669"/>
      <c r="AH646" s="669"/>
    </row>
    <row r="647" spans="31:34" s="429" customFormat="1" x14ac:dyDescent="0.25">
      <c r="AE647" s="669"/>
      <c r="AF647" s="669"/>
      <c r="AG647" s="669"/>
      <c r="AH647" s="669"/>
    </row>
    <row r="648" spans="31:34" s="429" customFormat="1" x14ac:dyDescent="0.25">
      <c r="AE648" s="669"/>
      <c r="AF648" s="669"/>
      <c r="AG648" s="669"/>
      <c r="AH648" s="669"/>
    </row>
    <row r="649" spans="31:34" s="429" customFormat="1" x14ac:dyDescent="0.25">
      <c r="AE649" s="669"/>
      <c r="AF649" s="669"/>
      <c r="AG649" s="669"/>
      <c r="AH649" s="669"/>
    </row>
    <row r="650" spans="31:34" s="429" customFormat="1" x14ac:dyDescent="0.25">
      <c r="AE650" s="669"/>
      <c r="AF650" s="669"/>
      <c r="AG650" s="669"/>
      <c r="AH650" s="669"/>
    </row>
    <row r="651" spans="31:34" s="429" customFormat="1" x14ac:dyDescent="0.25">
      <c r="AE651" s="669"/>
      <c r="AF651" s="669"/>
      <c r="AG651" s="669"/>
      <c r="AH651" s="669"/>
    </row>
    <row r="652" spans="31:34" s="429" customFormat="1" x14ac:dyDescent="0.25">
      <c r="AE652" s="669"/>
      <c r="AF652" s="669"/>
      <c r="AG652" s="669"/>
      <c r="AH652" s="669"/>
    </row>
    <row r="653" spans="31:34" s="429" customFormat="1" x14ac:dyDescent="0.25">
      <c r="AE653" s="669"/>
      <c r="AF653" s="669"/>
      <c r="AG653" s="669"/>
      <c r="AH653" s="669"/>
    </row>
    <row r="654" spans="31:34" s="429" customFormat="1" x14ac:dyDescent="0.25">
      <c r="AE654" s="669"/>
      <c r="AF654" s="669"/>
      <c r="AG654" s="669"/>
      <c r="AH654" s="669"/>
    </row>
    <row r="655" spans="31:34" s="429" customFormat="1" x14ac:dyDescent="0.25">
      <c r="AE655" s="669"/>
      <c r="AF655" s="669"/>
      <c r="AG655" s="669"/>
      <c r="AH655" s="669"/>
    </row>
    <row r="656" spans="31:34" s="429" customFormat="1" x14ac:dyDescent="0.25">
      <c r="AE656" s="669"/>
      <c r="AF656" s="669"/>
      <c r="AG656" s="669"/>
      <c r="AH656" s="669"/>
    </row>
    <row r="657" spans="31:34" s="429" customFormat="1" x14ac:dyDescent="0.25">
      <c r="AE657" s="669"/>
      <c r="AF657" s="669"/>
      <c r="AG657" s="669"/>
      <c r="AH657" s="669"/>
    </row>
    <row r="658" spans="31:34" s="429" customFormat="1" x14ac:dyDescent="0.25">
      <c r="AE658" s="669"/>
      <c r="AF658" s="669"/>
      <c r="AG658" s="669"/>
      <c r="AH658" s="669"/>
    </row>
    <row r="659" spans="31:34" s="429" customFormat="1" x14ac:dyDescent="0.25">
      <c r="AE659" s="669"/>
      <c r="AF659" s="669"/>
      <c r="AG659" s="669"/>
      <c r="AH659" s="669"/>
    </row>
    <row r="660" spans="31:34" s="429" customFormat="1" x14ac:dyDescent="0.25">
      <c r="AE660" s="669"/>
      <c r="AF660" s="669"/>
      <c r="AG660" s="669"/>
      <c r="AH660" s="669"/>
    </row>
    <row r="661" spans="31:34" s="429" customFormat="1" x14ac:dyDescent="0.25">
      <c r="AE661" s="669"/>
      <c r="AF661" s="669"/>
      <c r="AG661" s="669"/>
      <c r="AH661" s="669"/>
    </row>
    <row r="662" spans="31:34" s="429" customFormat="1" x14ac:dyDescent="0.25">
      <c r="AE662" s="669"/>
      <c r="AF662" s="669"/>
      <c r="AG662" s="669"/>
      <c r="AH662" s="669"/>
    </row>
    <row r="663" spans="31:34" s="429" customFormat="1" x14ac:dyDescent="0.25">
      <c r="AE663" s="669"/>
      <c r="AF663" s="669"/>
      <c r="AG663" s="669"/>
      <c r="AH663" s="669"/>
    </row>
    <row r="664" spans="31:34" s="429" customFormat="1" x14ac:dyDescent="0.25">
      <c r="AE664" s="669"/>
      <c r="AF664" s="669"/>
      <c r="AG664" s="669"/>
      <c r="AH664" s="669"/>
    </row>
    <row r="665" spans="31:34" s="429" customFormat="1" x14ac:dyDescent="0.25">
      <c r="AE665" s="669"/>
      <c r="AF665" s="669"/>
      <c r="AG665" s="669"/>
      <c r="AH665" s="669"/>
    </row>
    <row r="666" spans="31:34" s="429" customFormat="1" x14ac:dyDescent="0.25">
      <c r="AE666" s="669"/>
      <c r="AF666" s="669"/>
      <c r="AG666" s="669"/>
      <c r="AH666" s="669"/>
    </row>
    <row r="667" spans="31:34" s="429" customFormat="1" x14ac:dyDescent="0.25">
      <c r="AE667" s="669"/>
      <c r="AF667" s="669"/>
      <c r="AG667" s="669"/>
      <c r="AH667" s="669"/>
    </row>
    <row r="668" spans="31:34" s="429" customFormat="1" x14ac:dyDescent="0.25">
      <c r="AE668" s="669"/>
      <c r="AF668" s="669"/>
      <c r="AG668" s="669"/>
      <c r="AH668" s="669"/>
    </row>
    <row r="669" spans="31:34" s="429" customFormat="1" x14ac:dyDescent="0.25">
      <c r="AE669" s="669"/>
      <c r="AF669" s="669"/>
      <c r="AG669" s="669"/>
      <c r="AH669" s="669"/>
    </row>
    <row r="670" spans="31:34" s="429" customFormat="1" x14ac:dyDescent="0.25">
      <c r="AE670" s="669"/>
      <c r="AF670" s="669"/>
      <c r="AG670" s="669"/>
      <c r="AH670" s="669"/>
    </row>
    <row r="671" spans="31:34" s="429" customFormat="1" x14ac:dyDescent="0.25">
      <c r="AE671" s="669"/>
      <c r="AF671" s="669"/>
      <c r="AG671" s="669"/>
      <c r="AH671" s="669"/>
    </row>
    <row r="672" spans="31:34" s="429" customFormat="1" x14ac:dyDescent="0.25">
      <c r="AE672" s="669"/>
      <c r="AF672" s="669"/>
      <c r="AG672" s="669"/>
      <c r="AH672" s="669"/>
    </row>
    <row r="673" spans="31:34" s="429" customFormat="1" x14ac:dyDescent="0.25">
      <c r="AE673" s="669"/>
      <c r="AF673" s="669"/>
      <c r="AG673" s="669"/>
      <c r="AH673" s="669"/>
    </row>
    <row r="674" spans="31:34" s="429" customFormat="1" x14ac:dyDescent="0.25">
      <c r="AE674" s="669"/>
      <c r="AF674" s="669"/>
      <c r="AG674" s="669"/>
      <c r="AH674" s="669"/>
    </row>
    <row r="675" spans="31:34" s="429" customFormat="1" x14ac:dyDescent="0.25">
      <c r="AE675" s="669"/>
      <c r="AF675" s="669"/>
      <c r="AG675" s="669"/>
      <c r="AH675" s="669"/>
    </row>
    <row r="676" spans="31:34" s="429" customFormat="1" x14ac:dyDescent="0.25">
      <c r="AE676" s="669"/>
      <c r="AF676" s="669"/>
      <c r="AG676" s="669"/>
      <c r="AH676" s="669"/>
    </row>
    <row r="677" spans="31:34" s="429" customFormat="1" x14ac:dyDescent="0.25">
      <c r="AE677" s="669"/>
      <c r="AF677" s="669"/>
      <c r="AG677" s="669"/>
      <c r="AH677" s="669"/>
    </row>
    <row r="678" spans="31:34" s="429" customFormat="1" x14ac:dyDescent="0.25">
      <c r="AE678" s="669"/>
      <c r="AF678" s="669"/>
      <c r="AG678" s="669"/>
      <c r="AH678" s="669"/>
    </row>
    <row r="679" spans="31:34" s="429" customFormat="1" x14ac:dyDescent="0.25">
      <c r="AE679" s="669"/>
      <c r="AF679" s="669"/>
      <c r="AG679" s="669"/>
      <c r="AH679" s="669"/>
    </row>
    <row r="680" spans="31:34" s="429" customFormat="1" x14ac:dyDescent="0.25">
      <c r="AE680" s="669"/>
      <c r="AF680" s="669"/>
      <c r="AG680" s="669"/>
      <c r="AH680" s="669"/>
    </row>
    <row r="681" spans="31:34" s="429" customFormat="1" x14ac:dyDescent="0.25">
      <c r="AE681" s="669"/>
      <c r="AF681" s="669"/>
      <c r="AG681" s="669"/>
      <c r="AH681" s="669"/>
    </row>
    <row r="682" spans="31:34" s="429" customFormat="1" x14ac:dyDescent="0.25">
      <c r="AE682" s="669"/>
      <c r="AF682" s="669"/>
      <c r="AG682" s="669"/>
      <c r="AH682" s="669"/>
    </row>
    <row r="683" spans="31:34" s="429" customFormat="1" x14ac:dyDescent="0.25">
      <c r="AE683" s="669"/>
      <c r="AF683" s="669"/>
      <c r="AG683" s="669"/>
      <c r="AH683" s="669"/>
    </row>
    <row r="684" spans="31:34" s="429" customFormat="1" x14ac:dyDescent="0.25">
      <c r="AE684" s="669"/>
      <c r="AF684" s="669"/>
      <c r="AG684" s="669"/>
      <c r="AH684" s="669"/>
    </row>
    <row r="685" spans="31:34" s="429" customFormat="1" x14ac:dyDescent="0.25">
      <c r="AE685" s="669"/>
      <c r="AF685" s="669"/>
      <c r="AG685" s="669"/>
      <c r="AH685" s="669"/>
    </row>
    <row r="686" spans="31:34" s="429" customFormat="1" x14ac:dyDescent="0.25">
      <c r="AE686" s="669"/>
      <c r="AF686" s="669"/>
      <c r="AG686" s="669"/>
      <c r="AH686" s="669"/>
    </row>
    <row r="687" spans="31:34" s="429" customFormat="1" x14ac:dyDescent="0.25">
      <c r="AE687" s="669"/>
      <c r="AF687" s="669"/>
      <c r="AG687" s="669"/>
      <c r="AH687" s="669"/>
    </row>
    <row r="688" spans="31:34" s="429" customFormat="1" x14ac:dyDescent="0.25">
      <c r="AE688" s="669"/>
      <c r="AF688" s="669"/>
      <c r="AG688" s="669"/>
      <c r="AH688" s="669"/>
    </row>
    <row r="689" spans="31:34" s="429" customFormat="1" x14ac:dyDescent="0.25">
      <c r="AE689" s="669"/>
      <c r="AF689" s="669"/>
      <c r="AG689" s="669"/>
      <c r="AH689" s="669"/>
    </row>
    <row r="690" spans="31:34" s="429" customFormat="1" x14ac:dyDescent="0.25">
      <c r="AE690" s="669"/>
      <c r="AF690" s="669"/>
      <c r="AG690" s="669"/>
      <c r="AH690" s="669"/>
    </row>
    <row r="691" spans="31:34" s="429" customFormat="1" x14ac:dyDescent="0.25">
      <c r="AE691" s="669"/>
      <c r="AF691" s="669"/>
      <c r="AG691" s="669"/>
      <c r="AH691" s="669"/>
    </row>
    <row r="692" spans="31:34" s="429" customFormat="1" x14ac:dyDescent="0.25">
      <c r="AE692" s="669"/>
      <c r="AF692" s="669"/>
      <c r="AG692" s="669"/>
      <c r="AH692" s="669"/>
    </row>
    <row r="693" spans="31:34" s="429" customFormat="1" x14ac:dyDescent="0.25">
      <c r="AE693" s="669"/>
      <c r="AF693" s="669"/>
      <c r="AG693" s="669"/>
      <c r="AH693" s="669"/>
    </row>
    <row r="694" spans="31:34" s="429" customFormat="1" x14ac:dyDescent="0.25">
      <c r="AE694" s="669"/>
      <c r="AF694" s="669"/>
      <c r="AG694" s="669"/>
      <c r="AH694" s="669"/>
    </row>
    <row r="695" spans="31:34" s="429" customFormat="1" x14ac:dyDescent="0.25">
      <c r="AE695" s="669"/>
      <c r="AF695" s="669"/>
      <c r="AG695" s="669"/>
      <c r="AH695" s="669"/>
    </row>
    <row r="696" spans="31:34" s="429" customFormat="1" x14ac:dyDescent="0.25">
      <c r="AE696" s="669"/>
      <c r="AF696" s="669"/>
      <c r="AG696" s="669"/>
      <c r="AH696" s="669"/>
    </row>
    <row r="697" spans="31:34" s="429" customFormat="1" x14ac:dyDescent="0.25">
      <c r="AE697" s="669"/>
      <c r="AF697" s="669"/>
      <c r="AG697" s="669"/>
      <c r="AH697" s="669"/>
    </row>
    <row r="698" spans="31:34" s="429" customFormat="1" x14ac:dyDescent="0.25">
      <c r="AE698" s="669"/>
      <c r="AF698" s="669"/>
      <c r="AG698" s="669"/>
      <c r="AH698" s="669"/>
    </row>
    <row r="699" spans="31:34" s="429" customFormat="1" x14ac:dyDescent="0.25">
      <c r="AE699" s="669"/>
      <c r="AF699" s="669"/>
      <c r="AG699" s="669"/>
      <c r="AH699" s="669"/>
    </row>
    <row r="700" spans="31:34" s="429" customFormat="1" x14ac:dyDescent="0.25">
      <c r="AE700" s="669"/>
      <c r="AF700" s="669"/>
      <c r="AG700" s="669"/>
      <c r="AH700" s="669"/>
    </row>
    <row r="701" spans="31:34" s="429" customFormat="1" x14ac:dyDescent="0.25">
      <c r="AE701" s="669"/>
      <c r="AF701" s="669"/>
      <c r="AG701" s="669"/>
      <c r="AH701" s="669"/>
    </row>
    <row r="702" spans="31:34" s="429" customFormat="1" x14ac:dyDescent="0.25">
      <c r="AE702" s="669"/>
      <c r="AF702" s="669"/>
      <c r="AG702" s="669"/>
      <c r="AH702" s="669"/>
    </row>
    <row r="703" spans="31:34" s="429" customFormat="1" x14ac:dyDescent="0.25">
      <c r="AE703" s="669"/>
      <c r="AF703" s="669"/>
      <c r="AG703" s="669"/>
      <c r="AH703" s="669"/>
    </row>
    <row r="704" spans="31:34" s="429" customFormat="1" x14ac:dyDescent="0.25">
      <c r="AE704" s="669"/>
      <c r="AF704" s="669"/>
      <c r="AG704" s="669"/>
      <c r="AH704" s="669"/>
    </row>
    <row r="705" spans="31:34" s="429" customFormat="1" x14ac:dyDescent="0.25">
      <c r="AE705" s="669"/>
      <c r="AF705" s="669"/>
      <c r="AG705" s="669"/>
      <c r="AH705" s="669"/>
    </row>
    <row r="706" spans="31:34" s="429" customFormat="1" x14ac:dyDescent="0.25">
      <c r="AE706" s="669"/>
      <c r="AF706" s="669"/>
      <c r="AG706" s="669"/>
      <c r="AH706" s="669"/>
    </row>
    <row r="707" spans="31:34" s="429" customFormat="1" x14ac:dyDescent="0.25">
      <c r="AE707" s="669"/>
      <c r="AF707" s="669"/>
      <c r="AG707" s="669"/>
      <c r="AH707" s="669"/>
    </row>
    <row r="708" spans="31:34" s="429" customFormat="1" x14ac:dyDescent="0.25">
      <c r="AE708" s="669"/>
      <c r="AF708" s="669"/>
      <c r="AG708" s="669"/>
      <c r="AH708" s="669"/>
    </row>
    <row r="709" spans="31:34" s="429" customFormat="1" x14ac:dyDescent="0.25">
      <c r="AE709" s="669"/>
      <c r="AF709" s="669"/>
      <c r="AG709" s="669"/>
      <c r="AH709" s="669"/>
    </row>
    <row r="710" spans="31:34" s="429" customFormat="1" x14ac:dyDescent="0.25">
      <c r="AE710" s="669"/>
      <c r="AF710" s="669"/>
      <c r="AG710" s="669"/>
      <c r="AH710" s="669"/>
    </row>
    <row r="711" spans="31:34" s="429" customFormat="1" x14ac:dyDescent="0.25">
      <c r="AE711" s="669"/>
      <c r="AF711" s="669"/>
      <c r="AG711" s="669"/>
      <c r="AH711" s="669"/>
    </row>
    <row r="712" spans="31:34" s="429" customFormat="1" x14ac:dyDescent="0.25">
      <c r="AE712" s="669"/>
      <c r="AF712" s="669"/>
      <c r="AG712" s="669"/>
      <c r="AH712" s="669"/>
    </row>
    <row r="713" spans="31:34" s="429" customFormat="1" x14ac:dyDescent="0.25">
      <c r="AE713" s="669"/>
      <c r="AF713" s="669"/>
      <c r="AG713" s="669"/>
      <c r="AH713" s="669"/>
    </row>
    <row r="714" spans="31:34" s="429" customFormat="1" x14ac:dyDescent="0.25">
      <c r="AE714" s="669"/>
      <c r="AF714" s="669"/>
      <c r="AG714" s="669"/>
      <c r="AH714" s="669"/>
    </row>
    <row r="715" spans="31:34" s="429" customFormat="1" x14ac:dyDescent="0.25">
      <c r="AE715" s="669"/>
      <c r="AF715" s="669"/>
      <c r="AG715" s="669"/>
      <c r="AH715" s="669"/>
    </row>
    <row r="716" spans="31:34" s="429" customFormat="1" x14ac:dyDescent="0.25">
      <c r="AE716" s="669"/>
      <c r="AF716" s="669"/>
      <c r="AG716" s="669"/>
      <c r="AH716" s="669"/>
    </row>
    <row r="717" spans="31:34" s="429" customFormat="1" x14ac:dyDescent="0.25">
      <c r="AE717" s="669"/>
      <c r="AF717" s="669"/>
      <c r="AG717" s="669"/>
      <c r="AH717" s="669"/>
    </row>
    <row r="718" spans="31:34" s="429" customFormat="1" x14ac:dyDescent="0.25">
      <c r="AE718" s="669"/>
      <c r="AF718" s="669"/>
      <c r="AG718" s="669"/>
      <c r="AH718" s="669"/>
    </row>
    <row r="719" spans="31:34" s="429" customFormat="1" x14ac:dyDescent="0.25">
      <c r="AE719" s="669"/>
      <c r="AF719" s="669"/>
      <c r="AG719" s="669"/>
      <c r="AH719" s="669"/>
    </row>
    <row r="720" spans="31:34" s="429" customFormat="1" x14ac:dyDescent="0.25">
      <c r="AE720" s="669"/>
      <c r="AF720" s="669"/>
      <c r="AG720" s="669"/>
      <c r="AH720" s="669"/>
    </row>
    <row r="721" spans="31:34" s="429" customFormat="1" x14ac:dyDescent="0.25">
      <c r="AE721" s="669"/>
      <c r="AF721" s="669"/>
      <c r="AG721" s="669"/>
      <c r="AH721" s="669"/>
    </row>
    <row r="722" spans="31:34" s="429" customFormat="1" x14ac:dyDescent="0.25">
      <c r="AE722" s="669"/>
      <c r="AF722" s="669"/>
      <c r="AG722" s="669"/>
      <c r="AH722" s="669"/>
    </row>
    <row r="723" spans="31:34" s="429" customFormat="1" x14ac:dyDescent="0.25">
      <c r="AE723" s="669"/>
      <c r="AF723" s="669"/>
      <c r="AG723" s="669"/>
      <c r="AH723" s="669"/>
    </row>
    <row r="724" spans="31:34" s="429" customFormat="1" x14ac:dyDescent="0.25">
      <c r="AE724" s="669"/>
      <c r="AF724" s="669"/>
      <c r="AG724" s="669"/>
      <c r="AH724" s="669"/>
    </row>
    <row r="725" spans="31:34" s="429" customFormat="1" x14ac:dyDescent="0.25">
      <c r="AE725" s="669"/>
      <c r="AF725" s="669"/>
      <c r="AG725" s="669"/>
      <c r="AH725" s="669"/>
    </row>
    <row r="726" spans="31:34" s="429" customFormat="1" x14ac:dyDescent="0.25">
      <c r="AE726" s="669"/>
      <c r="AF726" s="669"/>
      <c r="AG726" s="669"/>
      <c r="AH726" s="669"/>
    </row>
    <row r="727" spans="31:34" s="429" customFormat="1" x14ac:dyDescent="0.25">
      <c r="AE727" s="669"/>
      <c r="AF727" s="669"/>
      <c r="AG727" s="669"/>
      <c r="AH727" s="669"/>
    </row>
    <row r="728" spans="31:34" s="429" customFormat="1" x14ac:dyDescent="0.25">
      <c r="AE728" s="669"/>
      <c r="AF728" s="669"/>
      <c r="AG728" s="669"/>
      <c r="AH728" s="669"/>
    </row>
    <row r="729" spans="31:34" s="429" customFormat="1" x14ac:dyDescent="0.25">
      <c r="AE729" s="669"/>
      <c r="AF729" s="669"/>
      <c r="AG729" s="669"/>
      <c r="AH729" s="669"/>
    </row>
    <row r="730" spans="31:34" s="429" customFormat="1" x14ac:dyDescent="0.25">
      <c r="AE730" s="669"/>
      <c r="AF730" s="669"/>
      <c r="AG730" s="669"/>
      <c r="AH730" s="669"/>
    </row>
    <row r="731" spans="31:34" s="429" customFormat="1" x14ac:dyDescent="0.25">
      <c r="AE731" s="669"/>
      <c r="AF731" s="669"/>
      <c r="AG731" s="669"/>
      <c r="AH731" s="669"/>
    </row>
    <row r="732" spans="31:34" s="429" customFormat="1" x14ac:dyDescent="0.25">
      <c r="AE732" s="669"/>
      <c r="AF732" s="669"/>
      <c r="AG732" s="669"/>
      <c r="AH732" s="669"/>
    </row>
    <row r="733" spans="31:34" s="429" customFormat="1" x14ac:dyDescent="0.25">
      <c r="AE733" s="669"/>
      <c r="AF733" s="669"/>
      <c r="AG733" s="669"/>
      <c r="AH733" s="669"/>
    </row>
    <row r="734" spans="31:34" s="429" customFormat="1" x14ac:dyDescent="0.25">
      <c r="AE734" s="669"/>
      <c r="AF734" s="669"/>
      <c r="AG734" s="669"/>
      <c r="AH734" s="669"/>
    </row>
    <row r="735" spans="31:34" s="429" customFormat="1" x14ac:dyDescent="0.25">
      <c r="AE735" s="669"/>
      <c r="AF735" s="669"/>
      <c r="AG735" s="669"/>
      <c r="AH735" s="669"/>
    </row>
    <row r="736" spans="31:34" s="429" customFormat="1" x14ac:dyDescent="0.25">
      <c r="AE736" s="669"/>
      <c r="AF736" s="669"/>
      <c r="AG736" s="669"/>
      <c r="AH736" s="669"/>
    </row>
    <row r="737" spans="31:34" s="429" customFormat="1" x14ac:dyDescent="0.25">
      <c r="AE737" s="669"/>
      <c r="AF737" s="669"/>
      <c r="AG737" s="669"/>
      <c r="AH737" s="669"/>
    </row>
    <row r="738" spans="31:34" s="429" customFormat="1" x14ac:dyDescent="0.25">
      <c r="AE738" s="669"/>
      <c r="AF738" s="669"/>
      <c r="AG738" s="669"/>
      <c r="AH738" s="669"/>
    </row>
    <row r="739" spans="31:34" s="429" customFormat="1" x14ac:dyDescent="0.25">
      <c r="AE739" s="669"/>
      <c r="AF739" s="669"/>
      <c r="AG739" s="669"/>
      <c r="AH739" s="669"/>
    </row>
    <row r="740" spans="31:34" s="429" customFormat="1" x14ac:dyDescent="0.25">
      <c r="AE740" s="669"/>
      <c r="AF740" s="669"/>
      <c r="AG740" s="669"/>
      <c r="AH740" s="669"/>
    </row>
    <row r="741" spans="31:34" s="429" customFormat="1" x14ac:dyDescent="0.25">
      <c r="AE741" s="669"/>
      <c r="AF741" s="669"/>
      <c r="AG741" s="669"/>
      <c r="AH741" s="669"/>
    </row>
    <row r="742" spans="31:34" s="429" customFormat="1" x14ac:dyDescent="0.25">
      <c r="AE742" s="669"/>
      <c r="AF742" s="669"/>
      <c r="AG742" s="669"/>
      <c r="AH742" s="669"/>
    </row>
    <row r="743" spans="31:34" s="429" customFormat="1" x14ac:dyDescent="0.25">
      <c r="AE743" s="669"/>
      <c r="AF743" s="669"/>
      <c r="AG743" s="669"/>
      <c r="AH743" s="669"/>
    </row>
    <row r="744" spans="31:34" s="429" customFormat="1" x14ac:dyDescent="0.25">
      <c r="AE744" s="669"/>
      <c r="AF744" s="669"/>
      <c r="AG744" s="669"/>
      <c r="AH744" s="669"/>
    </row>
    <row r="745" spans="31:34" s="429" customFormat="1" x14ac:dyDescent="0.25">
      <c r="AE745" s="669"/>
      <c r="AF745" s="669"/>
      <c r="AG745" s="669"/>
      <c r="AH745" s="669"/>
    </row>
    <row r="746" spans="31:34" s="429" customFormat="1" x14ac:dyDescent="0.25">
      <c r="AE746" s="669"/>
      <c r="AF746" s="669"/>
      <c r="AG746" s="669"/>
      <c r="AH746" s="669"/>
    </row>
    <row r="747" spans="31:34" s="429" customFormat="1" x14ac:dyDescent="0.25">
      <c r="AE747" s="669"/>
      <c r="AF747" s="669"/>
      <c r="AG747" s="669"/>
      <c r="AH747" s="669"/>
    </row>
    <row r="748" spans="31:34" s="429" customFormat="1" x14ac:dyDescent="0.25">
      <c r="AE748" s="669"/>
      <c r="AF748" s="669"/>
      <c r="AG748" s="669"/>
      <c r="AH748" s="669"/>
    </row>
    <row r="749" spans="31:34" s="429" customFormat="1" x14ac:dyDescent="0.25">
      <c r="AE749" s="669"/>
      <c r="AF749" s="669"/>
      <c r="AG749" s="669"/>
      <c r="AH749" s="669"/>
    </row>
    <row r="750" spans="31:34" s="429" customFormat="1" x14ac:dyDescent="0.25">
      <c r="AE750" s="669"/>
      <c r="AF750" s="669"/>
      <c r="AG750" s="669"/>
      <c r="AH750" s="669"/>
    </row>
    <row r="751" spans="31:34" s="429" customFormat="1" x14ac:dyDescent="0.25">
      <c r="AE751" s="669"/>
      <c r="AF751" s="669"/>
      <c r="AG751" s="669"/>
      <c r="AH751" s="669"/>
    </row>
    <row r="752" spans="31:34" s="429" customFormat="1" x14ac:dyDescent="0.25">
      <c r="AE752" s="669"/>
      <c r="AF752" s="669"/>
      <c r="AG752" s="669"/>
      <c r="AH752" s="669"/>
    </row>
    <row r="753" spans="31:34" s="429" customFormat="1" x14ac:dyDescent="0.25">
      <c r="AE753" s="669"/>
      <c r="AF753" s="669"/>
      <c r="AG753" s="669"/>
      <c r="AH753" s="669"/>
    </row>
    <row r="754" spans="31:34" s="429" customFormat="1" x14ac:dyDescent="0.25">
      <c r="AE754" s="669"/>
      <c r="AF754" s="669"/>
      <c r="AG754" s="669"/>
      <c r="AH754" s="669"/>
    </row>
    <row r="755" spans="31:34" s="429" customFormat="1" x14ac:dyDescent="0.25">
      <c r="AE755" s="669"/>
      <c r="AF755" s="669"/>
      <c r="AG755" s="669"/>
      <c r="AH755" s="669"/>
    </row>
    <row r="756" spans="31:34" s="429" customFormat="1" x14ac:dyDescent="0.25">
      <c r="AE756" s="669"/>
      <c r="AF756" s="669"/>
      <c r="AG756" s="669"/>
      <c r="AH756" s="669"/>
    </row>
    <row r="757" spans="31:34" s="429" customFormat="1" x14ac:dyDescent="0.25">
      <c r="AE757" s="669"/>
      <c r="AF757" s="669"/>
      <c r="AG757" s="669"/>
      <c r="AH757" s="669"/>
    </row>
    <row r="758" spans="31:34" s="429" customFormat="1" x14ac:dyDescent="0.25">
      <c r="AE758" s="669"/>
      <c r="AF758" s="669"/>
      <c r="AG758" s="669"/>
      <c r="AH758" s="669"/>
    </row>
    <row r="759" spans="31:34" s="429" customFormat="1" x14ac:dyDescent="0.25">
      <c r="AE759" s="669"/>
      <c r="AF759" s="669"/>
      <c r="AG759" s="669"/>
      <c r="AH759" s="669"/>
    </row>
    <row r="760" spans="31:34" s="429" customFormat="1" x14ac:dyDescent="0.25">
      <c r="AE760" s="669"/>
      <c r="AF760" s="669"/>
      <c r="AG760" s="669"/>
      <c r="AH760" s="669"/>
    </row>
    <row r="761" spans="31:34" s="429" customFormat="1" x14ac:dyDescent="0.25">
      <c r="AE761" s="669"/>
      <c r="AF761" s="669"/>
      <c r="AG761" s="669"/>
      <c r="AH761" s="669"/>
    </row>
    <row r="762" spans="31:34" s="429" customFormat="1" x14ac:dyDescent="0.25">
      <c r="AE762" s="669"/>
      <c r="AF762" s="669"/>
      <c r="AG762" s="669"/>
      <c r="AH762" s="669"/>
    </row>
    <row r="763" spans="31:34" s="429" customFormat="1" x14ac:dyDescent="0.25">
      <c r="AE763" s="669"/>
      <c r="AF763" s="669"/>
      <c r="AG763" s="669"/>
      <c r="AH763" s="669"/>
    </row>
    <row r="764" spans="31:34" s="429" customFormat="1" x14ac:dyDescent="0.25">
      <c r="AE764" s="669"/>
      <c r="AF764" s="669"/>
      <c r="AG764" s="669"/>
      <c r="AH764" s="669"/>
    </row>
    <row r="765" spans="31:34" s="429" customFormat="1" x14ac:dyDescent="0.25">
      <c r="AE765" s="669"/>
      <c r="AF765" s="669"/>
      <c r="AG765" s="669"/>
      <c r="AH765" s="669"/>
    </row>
    <row r="766" spans="31:34" s="429" customFormat="1" x14ac:dyDescent="0.25">
      <c r="AE766" s="669"/>
      <c r="AF766" s="669"/>
      <c r="AG766" s="669"/>
      <c r="AH766" s="669"/>
    </row>
    <row r="767" spans="31:34" s="429" customFormat="1" x14ac:dyDescent="0.25">
      <c r="AE767" s="669"/>
      <c r="AF767" s="669"/>
      <c r="AG767" s="669"/>
      <c r="AH767" s="669"/>
    </row>
    <row r="768" spans="31:34" s="429" customFormat="1" x14ac:dyDescent="0.25">
      <c r="AE768" s="669"/>
      <c r="AF768" s="669"/>
      <c r="AG768" s="669"/>
      <c r="AH768" s="669"/>
    </row>
    <row r="769" spans="31:34" s="429" customFormat="1" x14ac:dyDescent="0.25">
      <c r="AE769" s="669"/>
      <c r="AF769" s="669"/>
      <c r="AG769" s="669"/>
      <c r="AH769" s="669"/>
    </row>
    <row r="770" spans="31:34" s="429" customFormat="1" x14ac:dyDescent="0.25">
      <c r="AE770" s="669"/>
      <c r="AF770" s="669"/>
      <c r="AG770" s="669"/>
      <c r="AH770" s="669"/>
    </row>
    <row r="771" spans="31:34" s="429" customFormat="1" x14ac:dyDescent="0.25">
      <c r="AE771" s="669"/>
      <c r="AF771" s="669"/>
      <c r="AG771" s="669"/>
      <c r="AH771" s="669"/>
    </row>
    <row r="772" spans="31:34" s="429" customFormat="1" x14ac:dyDescent="0.25">
      <c r="AE772" s="669"/>
      <c r="AF772" s="669"/>
      <c r="AG772" s="669"/>
      <c r="AH772" s="669"/>
    </row>
    <row r="773" spans="31:34" s="429" customFormat="1" x14ac:dyDescent="0.25">
      <c r="AE773" s="669"/>
      <c r="AF773" s="669"/>
      <c r="AG773" s="669"/>
      <c r="AH773" s="669"/>
    </row>
    <row r="774" spans="31:34" s="429" customFormat="1" x14ac:dyDescent="0.25">
      <c r="AE774" s="669"/>
      <c r="AF774" s="669"/>
      <c r="AG774" s="669"/>
      <c r="AH774" s="669"/>
    </row>
    <row r="775" spans="31:34" s="429" customFormat="1" x14ac:dyDescent="0.25">
      <c r="AE775" s="669"/>
      <c r="AF775" s="669"/>
      <c r="AG775" s="669"/>
      <c r="AH775" s="669"/>
    </row>
    <row r="776" spans="31:34" s="429" customFormat="1" x14ac:dyDescent="0.25">
      <c r="AE776" s="669"/>
      <c r="AF776" s="669"/>
      <c r="AG776" s="669"/>
      <c r="AH776" s="669"/>
    </row>
    <row r="777" spans="31:34" s="429" customFormat="1" x14ac:dyDescent="0.25">
      <c r="AE777" s="669"/>
      <c r="AF777" s="669"/>
      <c r="AG777" s="669"/>
      <c r="AH777" s="669"/>
    </row>
    <row r="778" spans="31:34" s="429" customFormat="1" x14ac:dyDescent="0.25">
      <c r="AE778" s="669"/>
      <c r="AF778" s="669"/>
      <c r="AG778" s="669"/>
      <c r="AH778" s="669"/>
    </row>
    <row r="779" spans="31:34" s="429" customFormat="1" x14ac:dyDescent="0.25">
      <c r="AE779" s="669"/>
      <c r="AF779" s="669"/>
      <c r="AG779" s="669"/>
      <c r="AH779" s="669"/>
    </row>
    <row r="780" spans="31:34" s="429" customFormat="1" x14ac:dyDescent="0.25">
      <c r="AE780" s="669"/>
      <c r="AF780" s="669"/>
      <c r="AG780" s="669"/>
      <c r="AH780" s="669"/>
    </row>
    <row r="781" spans="31:34" s="429" customFormat="1" x14ac:dyDescent="0.25">
      <c r="AE781" s="669"/>
      <c r="AF781" s="669"/>
      <c r="AG781" s="669"/>
      <c r="AH781" s="669"/>
    </row>
    <row r="782" spans="31:34" s="429" customFormat="1" x14ac:dyDescent="0.25">
      <c r="AE782" s="669"/>
      <c r="AF782" s="669"/>
      <c r="AG782" s="669"/>
      <c r="AH782" s="669"/>
    </row>
    <row r="783" spans="31:34" s="429" customFormat="1" x14ac:dyDescent="0.25">
      <c r="AE783" s="669"/>
      <c r="AF783" s="669"/>
      <c r="AG783" s="669"/>
      <c r="AH783" s="669"/>
    </row>
    <row r="784" spans="31:34" s="429" customFormat="1" x14ac:dyDescent="0.25">
      <c r="AE784" s="669"/>
      <c r="AF784" s="669"/>
      <c r="AG784" s="669"/>
      <c r="AH784" s="669"/>
    </row>
    <row r="785" spans="31:34" s="429" customFormat="1" x14ac:dyDescent="0.25">
      <c r="AE785" s="669"/>
      <c r="AF785" s="669"/>
      <c r="AG785" s="669"/>
      <c r="AH785" s="669"/>
    </row>
    <row r="786" spans="31:34" s="429" customFormat="1" x14ac:dyDescent="0.25">
      <c r="AE786" s="669"/>
      <c r="AF786" s="669"/>
      <c r="AG786" s="669"/>
      <c r="AH786" s="669"/>
    </row>
    <row r="787" spans="31:34" s="429" customFormat="1" x14ac:dyDescent="0.25">
      <c r="AE787" s="669"/>
      <c r="AF787" s="669"/>
      <c r="AG787" s="669"/>
      <c r="AH787" s="669"/>
    </row>
    <row r="788" spans="31:34" s="429" customFormat="1" x14ac:dyDescent="0.25">
      <c r="AE788" s="669"/>
      <c r="AF788" s="669"/>
      <c r="AG788" s="669"/>
      <c r="AH788" s="669"/>
    </row>
    <row r="789" spans="31:34" s="429" customFormat="1" x14ac:dyDescent="0.25">
      <c r="AE789" s="669"/>
      <c r="AF789" s="669"/>
      <c r="AG789" s="669"/>
      <c r="AH789" s="669"/>
    </row>
  </sheetData>
  <mergeCells count="231">
    <mergeCell ref="AI1:AS1"/>
    <mergeCell ref="AX7:BA7"/>
    <mergeCell ref="AK8:AL8"/>
    <mergeCell ref="AR8:AS8"/>
    <mergeCell ref="AT8:AU8"/>
    <mergeCell ref="AE38:AF38"/>
    <mergeCell ref="AK38:AL38"/>
    <mergeCell ref="K8:L8"/>
    <mergeCell ref="M8:N8"/>
    <mergeCell ref="O8:P8"/>
    <mergeCell ref="Q8:R8"/>
    <mergeCell ref="K38:L38"/>
    <mergeCell ref="M38:N38"/>
    <mergeCell ref="AG8:AH8"/>
    <mergeCell ref="AI8:AJ8"/>
    <mergeCell ref="W38:X38"/>
    <mergeCell ref="S8:T8"/>
    <mergeCell ref="S38:T38"/>
    <mergeCell ref="U38:V38"/>
    <mergeCell ref="AC8:AD8"/>
    <mergeCell ref="AC38:AD38"/>
    <mergeCell ref="AA8:AB8"/>
    <mergeCell ref="AA38:AB38"/>
    <mergeCell ref="AX37:BA37"/>
    <mergeCell ref="AX68:BA68"/>
    <mergeCell ref="C69:D69"/>
    <mergeCell ref="E69:F69"/>
    <mergeCell ref="G69:H69"/>
    <mergeCell ref="I69:J69"/>
    <mergeCell ref="K69:L69"/>
    <mergeCell ref="Q69:R69"/>
    <mergeCell ref="AG69:AH69"/>
    <mergeCell ref="AI69:AJ69"/>
    <mergeCell ref="AK69:AL69"/>
    <mergeCell ref="C8:D8"/>
    <mergeCell ref="E8:F8"/>
    <mergeCell ref="G8:H8"/>
    <mergeCell ref="I8:J8"/>
    <mergeCell ref="U8:V8"/>
    <mergeCell ref="W8:X8"/>
    <mergeCell ref="AT38:AU38"/>
    <mergeCell ref="A66:AS66"/>
    <mergeCell ref="O38:P38"/>
    <mergeCell ref="Q38:R38"/>
    <mergeCell ref="AG38:AH38"/>
    <mergeCell ref="AI38:AJ38"/>
    <mergeCell ref="C38:D38"/>
    <mergeCell ref="E38:F38"/>
    <mergeCell ref="G38:H38"/>
    <mergeCell ref="I38:J38"/>
    <mergeCell ref="AE8:AF8"/>
    <mergeCell ref="AR38:AS38"/>
    <mergeCell ref="Y8:Z8"/>
    <mergeCell ref="Y38:Z38"/>
    <mergeCell ref="AX99:BA99"/>
    <mergeCell ref="W69:X69"/>
    <mergeCell ref="M69:N69"/>
    <mergeCell ref="O69:P69"/>
    <mergeCell ref="AR69:AS69"/>
    <mergeCell ref="AT69:AU69"/>
    <mergeCell ref="AE69:AF69"/>
    <mergeCell ref="AA69:AB69"/>
    <mergeCell ref="K131:L131"/>
    <mergeCell ref="AE100:AF100"/>
    <mergeCell ref="O100:P100"/>
    <mergeCell ref="Q100:R100"/>
    <mergeCell ref="AG100:AH100"/>
    <mergeCell ref="AT100:AU100"/>
    <mergeCell ref="AA100:AB100"/>
    <mergeCell ref="W100:X100"/>
    <mergeCell ref="Y69:Z69"/>
    <mergeCell ref="AC69:AD69"/>
    <mergeCell ref="S69:T69"/>
    <mergeCell ref="U69:V69"/>
    <mergeCell ref="W131:X131"/>
    <mergeCell ref="AE131:AF131"/>
    <mergeCell ref="AT131:AU131"/>
    <mergeCell ref="Q131:R131"/>
    <mergeCell ref="AG131:AH131"/>
    <mergeCell ref="C100:D100"/>
    <mergeCell ref="E100:F100"/>
    <mergeCell ref="G100:H100"/>
    <mergeCell ref="I100:J100"/>
    <mergeCell ref="K100:L100"/>
    <mergeCell ref="C131:D131"/>
    <mergeCell ref="E131:F131"/>
    <mergeCell ref="G131:H131"/>
    <mergeCell ref="I131:J131"/>
    <mergeCell ref="U162:V162"/>
    <mergeCell ref="C162:D162"/>
    <mergeCell ref="E162:F162"/>
    <mergeCell ref="AX130:BA130"/>
    <mergeCell ref="M100:N100"/>
    <mergeCell ref="O162:P162"/>
    <mergeCell ref="Q162:R162"/>
    <mergeCell ref="AI100:AJ100"/>
    <mergeCell ref="AK100:AL100"/>
    <mergeCell ref="AR100:AS100"/>
    <mergeCell ref="AI131:AJ131"/>
    <mergeCell ref="Y100:Z100"/>
    <mergeCell ref="AC100:AD100"/>
    <mergeCell ref="AC131:AD131"/>
    <mergeCell ref="S100:T100"/>
    <mergeCell ref="S131:T131"/>
    <mergeCell ref="U100:V100"/>
    <mergeCell ref="U131:V131"/>
    <mergeCell ref="AX161:BA161"/>
    <mergeCell ref="AR131:AS131"/>
    <mergeCell ref="Y131:Z131"/>
    <mergeCell ref="AA131:AB131"/>
    <mergeCell ref="M131:N131"/>
    <mergeCell ref="O131:P131"/>
    <mergeCell ref="AC224:AD224"/>
    <mergeCell ref="AA224:AB224"/>
    <mergeCell ref="AX192:BA192"/>
    <mergeCell ref="C193:D193"/>
    <mergeCell ref="E193:F193"/>
    <mergeCell ref="G193:H193"/>
    <mergeCell ref="I193:J193"/>
    <mergeCell ref="K193:L193"/>
    <mergeCell ref="G162:H162"/>
    <mergeCell ref="I162:J162"/>
    <mergeCell ref="K162:L162"/>
    <mergeCell ref="M162:N162"/>
    <mergeCell ref="S193:T193"/>
    <mergeCell ref="AT162:AU162"/>
    <mergeCell ref="AT193:AU193"/>
    <mergeCell ref="AE162:AF162"/>
    <mergeCell ref="AG162:AH162"/>
    <mergeCell ref="AI162:AJ162"/>
    <mergeCell ref="AR162:AS162"/>
    <mergeCell ref="AA162:AB162"/>
    <mergeCell ref="Y162:Z162"/>
    <mergeCell ref="AC162:AD162"/>
    <mergeCell ref="W162:X162"/>
    <mergeCell ref="S162:T162"/>
    <mergeCell ref="AT224:AU224"/>
    <mergeCell ref="AE224:AF224"/>
    <mergeCell ref="AT255:AU255"/>
    <mergeCell ref="M255:N255"/>
    <mergeCell ref="S255:T255"/>
    <mergeCell ref="Q255:R255"/>
    <mergeCell ref="AG255:AH255"/>
    <mergeCell ref="AX285:BA285"/>
    <mergeCell ref="AI193:AJ193"/>
    <mergeCell ref="AK193:AL193"/>
    <mergeCell ref="AR193:AS193"/>
    <mergeCell ref="U224:V224"/>
    <mergeCell ref="M193:N193"/>
    <mergeCell ref="O193:P193"/>
    <mergeCell ref="Q193:R193"/>
    <mergeCell ref="AG193:AH193"/>
    <mergeCell ref="AA193:AB193"/>
    <mergeCell ref="W193:X193"/>
    <mergeCell ref="U193:V193"/>
    <mergeCell ref="Y224:Z224"/>
    <mergeCell ref="W224:X224"/>
    <mergeCell ref="AE193:AF193"/>
    <mergeCell ref="Y193:Z193"/>
    <mergeCell ref="AC193:AD193"/>
    <mergeCell ref="AX223:BA223"/>
    <mergeCell ref="C224:D224"/>
    <mergeCell ref="E224:F224"/>
    <mergeCell ref="G224:H224"/>
    <mergeCell ref="I224:J224"/>
    <mergeCell ref="K224:L224"/>
    <mergeCell ref="M224:N224"/>
    <mergeCell ref="O224:P224"/>
    <mergeCell ref="C255:D255"/>
    <mergeCell ref="AE255:AF255"/>
    <mergeCell ref="AR255:AS255"/>
    <mergeCell ref="AA255:AB255"/>
    <mergeCell ref="U255:V255"/>
    <mergeCell ref="W255:X255"/>
    <mergeCell ref="AX254:BA254"/>
    <mergeCell ref="Q224:R224"/>
    <mergeCell ref="AG224:AH224"/>
    <mergeCell ref="AI224:AJ224"/>
    <mergeCell ref="AK224:AL224"/>
    <mergeCell ref="S224:T224"/>
    <mergeCell ref="AR224:AS224"/>
    <mergeCell ref="E255:F255"/>
    <mergeCell ref="G255:H255"/>
    <mergeCell ref="I255:J255"/>
    <mergeCell ref="AT319:AU319"/>
    <mergeCell ref="AR350:AS350"/>
    <mergeCell ref="A352:BA352"/>
    <mergeCell ref="AI255:AJ255"/>
    <mergeCell ref="AK255:AL255"/>
    <mergeCell ref="AE319:AF319"/>
    <mergeCell ref="Y255:Z255"/>
    <mergeCell ref="Y286:Z286"/>
    <mergeCell ref="AC255:AD255"/>
    <mergeCell ref="M286:N286"/>
    <mergeCell ref="C286:D286"/>
    <mergeCell ref="O286:P286"/>
    <mergeCell ref="Q286:R286"/>
    <mergeCell ref="AG286:AH286"/>
    <mergeCell ref="AC286:AD286"/>
    <mergeCell ref="W286:X286"/>
    <mergeCell ref="K286:L286"/>
    <mergeCell ref="O255:P255"/>
    <mergeCell ref="E286:F286"/>
    <mergeCell ref="G286:H286"/>
    <mergeCell ref="I286:J286"/>
    <mergeCell ref="AI286:AJ286"/>
    <mergeCell ref="K255:L255"/>
    <mergeCell ref="A353:BA354"/>
    <mergeCell ref="AR319:AS319"/>
    <mergeCell ref="W319:X319"/>
    <mergeCell ref="AR286:AS286"/>
    <mergeCell ref="AT286:AU286"/>
    <mergeCell ref="AX318:BA318"/>
    <mergeCell ref="C319:D319"/>
    <mergeCell ref="K319:L319"/>
    <mergeCell ref="M319:N319"/>
    <mergeCell ref="O319:P319"/>
    <mergeCell ref="Q319:R319"/>
    <mergeCell ref="AG319:AH319"/>
    <mergeCell ref="AI319:AJ319"/>
    <mergeCell ref="S286:T286"/>
    <mergeCell ref="S319:T319"/>
    <mergeCell ref="Y319:Z319"/>
    <mergeCell ref="AC319:AD319"/>
    <mergeCell ref="AA286:AB286"/>
    <mergeCell ref="AA319:AB319"/>
    <mergeCell ref="U286:V286"/>
    <mergeCell ref="U319:V319"/>
    <mergeCell ref="AE286:AF286"/>
    <mergeCell ref="AK319:AL319"/>
    <mergeCell ref="AK286:AL286"/>
  </mergeCells>
  <phoneticPr fontId="48" type="noConversion"/>
  <printOptions horizontalCentered="1" verticalCentered="1"/>
  <pageMargins left="0" right="0" top="0" bottom="0" header="0" footer="0"/>
  <pageSetup paperSize="9" scale="13" orientation="portrait"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5" x14ac:dyDescent="0.25"/>
  <sheetData/>
  <phoneticPr fontId="4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1:Z42"/>
  <sheetViews>
    <sheetView showGridLines="0" zoomScale="70" zoomScaleNormal="70" zoomScalePageLayoutView="75" workbookViewId="0">
      <selection activeCell="K20" sqref="K20"/>
    </sheetView>
  </sheetViews>
  <sheetFormatPr defaultColWidth="12.5703125" defaultRowHeight="15.75" x14ac:dyDescent="0.25"/>
  <cols>
    <col min="1" max="1" width="16.5703125" style="134" customWidth="1"/>
    <col min="2" max="2" width="14.42578125" style="134" customWidth="1"/>
    <col min="3" max="3" width="10.140625" style="135" bestFit="1" customWidth="1"/>
    <col min="4" max="4" width="10.42578125" style="134" customWidth="1"/>
    <col min="5" max="5" width="14.42578125" style="134" customWidth="1"/>
    <col min="6" max="6" width="10.140625" style="135" bestFit="1" customWidth="1"/>
    <col min="7" max="7" width="10.42578125" style="134" customWidth="1"/>
    <col min="8" max="8" width="14.7109375" style="134" customWidth="1"/>
    <col min="9" max="10" width="12.5703125" style="134" customWidth="1"/>
    <col min="11" max="11" width="15.7109375" style="134" customWidth="1"/>
    <col min="12" max="77" width="12.5703125" style="134" customWidth="1"/>
    <col min="78" max="16384" width="12.5703125" style="134"/>
  </cols>
  <sheetData>
    <row r="1" spans="1:13" x14ac:dyDescent="0.25">
      <c r="A1" s="133">
        <f ca="1">NOW()</f>
        <v>41722.449282060188</v>
      </c>
      <c r="D1" s="136"/>
      <c r="G1" s="136"/>
    </row>
    <row r="2" spans="1:13" ht="23.25" x14ac:dyDescent="0.35">
      <c r="B2" s="137" t="s">
        <v>53</v>
      </c>
    </row>
    <row r="4" spans="1:13" x14ac:dyDescent="0.25">
      <c r="J4" s="138" t="s">
        <v>3</v>
      </c>
    </row>
    <row r="5" spans="1:13" x14ac:dyDescent="0.25">
      <c r="A5" s="139"/>
      <c r="B5" s="732" t="s">
        <v>11</v>
      </c>
      <c r="C5" s="733"/>
      <c r="D5" s="734"/>
      <c r="E5" s="735" t="s">
        <v>12</v>
      </c>
      <c r="F5" s="736"/>
      <c r="G5" s="737"/>
      <c r="H5" s="735" t="s">
        <v>13</v>
      </c>
      <c r="I5" s="736"/>
      <c r="J5" s="737"/>
      <c r="K5" s="735" t="s">
        <v>14</v>
      </c>
      <c r="L5" s="736"/>
      <c r="M5" s="737"/>
    </row>
    <row r="6" spans="1:13" x14ac:dyDescent="0.25">
      <c r="A6" s="140"/>
      <c r="B6" s="141"/>
      <c r="C6" s="142"/>
      <c r="D6" s="143"/>
      <c r="E6" s="144"/>
      <c r="F6" s="145"/>
      <c r="G6" s="146"/>
      <c r="H6" s="144"/>
      <c r="I6" s="145"/>
      <c r="J6" s="146"/>
      <c r="K6" s="144"/>
      <c r="L6" s="145"/>
      <c r="M6" s="146"/>
    </row>
    <row r="7" spans="1:13" x14ac:dyDescent="0.25">
      <c r="A7" s="140"/>
      <c r="B7" s="147"/>
      <c r="C7" s="148" t="s">
        <v>15</v>
      </c>
      <c r="D7" s="143"/>
      <c r="E7" s="144"/>
      <c r="F7" s="149" t="s">
        <v>15</v>
      </c>
      <c r="G7" s="146"/>
      <c r="H7" s="144"/>
      <c r="I7" s="149" t="s">
        <v>15</v>
      </c>
      <c r="J7" s="146"/>
      <c r="K7" s="144"/>
      <c r="L7" s="149" t="s">
        <v>15</v>
      </c>
      <c r="M7" s="146"/>
    </row>
    <row r="8" spans="1:13" x14ac:dyDescent="0.25">
      <c r="A8" s="140"/>
      <c r="B8" s="147"/>
      <c r="C8" s="148" t="s">
        <v>17</v>
      </c>
      <c r="D8" s="150" t="s">
        <v>18</v>
      </c>
      <c r="E8" s="144"/>
      <c r="F8" s="149" t="s">
        <v>17</v>
      </c>
      <c r="G8" s="151" t="s">
        <v>18</v>
      </c>
      <c r="H8" s="144"/>
      <c r="I8" s="149" t="s">
        <v>17</v>
      </c>
      <c r="J8" s="151" t="s">
        <v>18</v>
      </c>
      <c r="K8" s="144"/>
      <c r="L8" s="149" t="s">
        <v>17</v>
      </c>
      <c r="M8" s="151" t="s">
        <v>18</v>
      </c>
    </row>
    <row r="9" spans="1:13" x14ac:dyDescent="0.25">
      <c r="A9" s="140"/>
      <c r="B9" s="152"/>
      <c r="C9" s="148" t="s">
        <v>19</v>
      </c>
      <c r="D9" s="150" t="s">
        <v>20</v>
      </c>
      <c r="E9" s="153"/>
      <c r="F9" s="149" t="s">
        <v>19</v>
      </c>
      <c r="G9" s="151" t="s">
        <v>20</v>
      </c>
      <c r="H9" s="153"/>
      <c r="I9" s="149" t="s">
        <v>19</v>
      </c>
      <c r="J9" s="151" t="s">
        <v>20</v>
      </c>
      <c r="K9" s="153"/>
      <c r="L9" s="149" t="s">
        <v>19</v>
      </c>
      <c r="M9" s="151" t="s">
        <v>20</v>
      </c>
    </row>
    <row r="10" spans="1:13" x14ac:dyDescent="0.25">
      <c r="A10" s="140"/>
      <c r="B10" s="154"/>
      <c r="C10" s="148" t="s">
        <v>21</v>
      </c>
      <c r="D10" s="150"/>
      <c r="E10" s="155"/>
      <c r="F10" s="149" t="s">
        <v>21</v>
      </c>
      <c r="G10" s="151"/>
      <c r="H10" s="155"/>
      <c r="I10" s="149" t="s">
        <v>21</v>
      </c>
      <c r="J10" s="151"/>
      <c r="K10" s="155"/>
      <c r="L10" s="149" t="s">
        <v>21</v>
      </c>
      <c r="M10" s="151"/>
    </row>
    <row r="11" spans="1:13" ht="15.75" customHeight="1" x14ac:dyDescent="0.25">
      <c r="A11" s="156" t="s">
        <v>54</v>
      </c>
      <c r="B11" s="157">
        <v>8346.1260951099994</v>
      </c>
      <c r="C11" s="158">
        <v>3.3608535365065153</v>
      </c>
      <c r="D11" s="159">
        <v>1880.0117617466858</v>
      </c>
      <c r="E11" s="160">
        <v>8463.3441220000004</v>
      </c>
      <c r="F11" s="158">
        <v>1.4044602915678348</v>
      </c>
      <c r="G11" s="159">
        <v>1901.1133566034105</v>
      </c>
      <c r="H11" s="160">
        <v>8453.6990901039553</v>
      </c>
      <c r="I11" s="158">
        <v>-0.11396242143780233</v>
      </c>
      <c r="J11" s="159">
        <v>1939.9616468974209</v>
      </c>
      <c r="K11" s="160">
        <v>8544.769090103955</v>
      </c>
      <c r="L11" s="158">
        <v>1.0772798869385807</v>
      </c>
      <c r="M11" s="159">
        <v>1960.8604635337692</v>
      </c>
    </row>
    <row r="12" spans="1:13" ht="15.75" customHeight="1" x14ac:dyDescent="0.25">
      <c r="A12" s="161" t="s">
        <v>55</v>
      </c>
      <c r="B12" s="160">
        <v>263.79417974000012</v>
      </c>
      <c r="C12" s="162">
        <v>1.3273307362705544</v>
      </c>
      <c r="D12" s="163">
        <v>2069.5258323003791</v>
      </c>
      <c r="E12" s="160">
        <v>277.45436599999999</v>
      </c>
      <c r="F12" s="162">
        <v>5.1783501339808105</v>
      </c>
      <c r="G12" s="163">
        <v>2166.799684493315</v>
      </c>
      <c r="H12" s="160">
        <v>286.70940415887594</v>
      </c>
      <c r="I12" s="162">
        <v>3.335697431005987</v>
      </c>
      <c r="J12" s="163">
        <v>2264.3295226573682</v>
      </c>
      <c r="K12" s="160">
        <v>286.14240415887593</v>
      </c>
      <c r="L12" s="162">
        <v>-0.19776121458709192</v>
      </c>
      <c r="M12" s="163">
        <v>2259.8515570911063</v>
      </c>
    </row>
    <row r="13" spans="1:13" ht="15.75" customHeight="1" x14ac:dyDescent="0.25">
      <c r="A13" s="161" t="s">
        <v>56</v>
      </c>
      <c r="B13" s="160">
        <v>17201.280248110004</v>
      </c>
      <c r="C13" s="162">
        <v>2.8497076542223763</v>
      </c>
      <c r="D13" s="163">
        <v>1758.0295598957489</v>
      </c>
      <c r="E13" s="160">
        <v>17815.172680000003</v>
      </c>
      <c r="F13" s="162">
        <v>3.5688764035889164</v>
      </c>
      <c r="G13" s="163">
        <v>1804.6295191780171</v>
      </c>
      <c r="H13" s="160">
        <v>18562.105276688504</v>
      </c>
      <c r="I13" s="162">
        <v>4.1926767149837172</v>
      </c>
      <c r="J13" s="163">
        <v>1913.4453125121836</v>
      </c>
      <c r="K13" s="160">
        <v>18682.374276688504</v>
      </c>
      <c r="L13" s="162">
        <v>0.64792758260584726</v>
      </c>
      <c r="M13" s="163">
        <v>1925.8430524700289</v>
      </c>
    </row>
    <row r="14" spans="1:13" ht="15.75" customHeight="1" x14ac:dyDescent="0.25">
      <c r="A14" s="161" t="s">
        <v>57</v>
      </c>
      <c r="B14" s="160">
        <v>1064.5974681299997</v>
      </c>
      <c r="C14" s="162">
        <v>-3.9179764988825685</v>
      </c>
      <c r="D14" s="163">
        <v>2124.3259811112921</v>
      </c>
      <c r="E14" s="160">
        <v>1099.0106679999999</v>
      </c>
      <c r="F14" s="162">
        <v>3.2325081451159288</v>
      </c>
      <c r="G14" s="163">
        <v>2173.9083446412392</v>
      </c>
      <c r="H14" s="160">
        <v>1133.9469561264043</v>
      </c>
      <c r="I14" s="162">
        <v>3.1788852595928043</v>
      </c>
      <c r="J14" s="163">
        <v>2246.7386213937648</v>
      </c>
      <c r="K14" s="160">
        <v>1156.1049561264042</v>
      </c>
      <c r="L14" s="162">
        <v>1.9540596568725113</v>
      </c>
      <c r="M14" s="163">
        <v>2290.6412343897941</v>
      </c>
    </row>
    <row r="15" spans="1:13" ht="15.75" customHeight="1" x14ac:dyDescent="0.25">
      <c r="A15" s="161" t="s">
        <v>58</v>
      </c>
      <c r="B15" s="160">
        <v>1062.4770319899999</v>
      </c>
      <c r="C15" s="162">
        <v>6.7847543813475175</v>
      </c>
      <c r="D15" s="163">
        <v>2034.1768862540275</v>
      </c>
      <c r="E15" s="160">
        <v>1096.0669150000001</v>
      </c>
      <c r="F15" s="162">
        <v>3.1614690952035915</v>
      </c>
      <c r="G15" s="163">
        <v>2079.2631112679319</v>
      </c>
      <c r="H15" s="160">
        <v>1169.3692423688003</v>
      </c>
      <c r="I15" s="162">
        <v>6.6877602421564015</v>
      </c>
      <c r="J15" s="163">
        <v>2227.8919487209391</v>
      </c>
      <c r="K15" s="160">
        <v>1188.7292423688002</v>
      </c>
      <c r="L15" s="162">
        <v>1.655593400146407</v>
      </c>
      <c r="M15" s="163">
        <v>2264.7767807863561</v>
      </c>
    </row>
    <row r="16" spans="1:13" ht="15.75" customHeight="1" x14ac:dyDescent="0.25">
      <c r="A16" s="161" t="s">
        <v>59</v>
      </c>
      <c r="B16" s="160">
        <v>8641.706121080002</v>
      </c>
      <c r="C16" s="162">
        <v>3.0336854640120618</v>
      </c>
      <c r="D16" s="163">
        <v>1763.9760091675987</v>
      </c>
      <c r="E16" s="160">
        <v>8781.953254</v>
      </c>
      <c r="F16" s="162">
        <v>1.6229102327130571</v>
      </c>
      <c r="G16" s="163">
        <v>1783.0848575859477</v>
      </c>
      <c r="H16" s="160">
        <v>8801.32870658705</v>
      </c>
      <c r="I16" s="162">
        <v>0.22062805422273032</v>
      </c>
      <c r="J16" s="163">
        <v>1813.339654323956</v>
      </c>
      <c r="K16" s="160">
        <v>9035.6327065870482</v>
      </c>
      <c r="L16" s="162">
        <v>2.6621434991360058</v>
      </c>
      <c r="M16" s="163">
        <v>1861.6133580487965</v>
      </c>
    </row>
    <row r="17" spans="1:13" ht="15.75" customHeight="1" x14ac:dyDescent="0.25">
      <c r="A17" s="161" t="s">
        <v>60</v>
      </c>
      <c r="B17" s="160">
        <v>2410.2907665399998</v>
      </c>
      <c r="C17" s="162">
        <v>4.2753731112874647</v>
      </c>
      <c r="D17" s="163">
        <v>1955.5984760666868</v>
      </c>
      <c r="E17" s="160">
        <v>2441.7020630000002</v>
      </c>
      <c r="F17" s="162">
        <v>1.303216064055692</v>
      </c>
      <c r="G17" s="163">
        <v>1977.1763440285554</v>
      </c>
      <c r="H17" s="160">
        <v>2565.4513553555244</v>
      </c>
      <c r="I17" s="162">
        <v>5.0681569316233226</v>
      </c>
      <c r="J17" s="163">
        <v>2106.6624146853492</v>
      </c>
      <c r="K17" s="160">
        <v>2590.2103553555248</v>
      </c>
      <c r="L17" s="162">
        <v>0.96509333331597413</v>
      </c>
      <c r="M17" s="163">
        <v>2126.9936732049509</v>
      </c>
    </row>
    <row r="18" spans="1:13" ht="15.75" customHeight="1" x14ac:dyDescent="0.25">
      <c r="A18" s="161" t="s">
        <v>61</v>
      </c>
      <c r="B18" s="160">
        <v>3271.32561197</v>
      </c>
      <c r="C18" s="162">
        <v>2.99235317364248</v>
      </c>
      <c r="D18" s="163">
        <v>2024.9303551291378</v>
      </c>
      <c r="E18" s="160">
        <v>3240.8906939999993</v>
      </c>
      <c r="F18" s="162">
        <v>-0.93035428386086938</v>
      </c>
      <c r="G18" s="163">
        <v>2005.021504132364</v>
      </c>
      <c r="H18" s="160">
        <v>3303.7228491072287</v>
      </c>
      <c r="I18" s="162">
        <v>1.9387310785752003</v>
      </c>
      <c r="J18" s="163">
        <v>2107.8546817932997</v>
      </c>
      <c r="K18" s="160">
        <v>3202.6818491072281</v>
      </c>
      <c r="L18" s="162">
        <v>-3.0583981954571375</v>
      </c>
      <c r="M18" s="163">
        <v>2043.3880922424746</v>
      </c>
    </row>
    <row r="19" spans="1:13" ht="15.75" customHeight="1" x14ac:dyDescent="0.25">
      <c r="A19" s="161" t="s">
        <v>62</v>
      </c>
      <c r="B19" s="160">
        <v>8269.5584173829975</v>
      </c>
      <c r="C19" s="162">
        <v>4.0578978602978912</v>
      </c>
      <c r="D19" s="163">
        <v>1893.7454554284234</v>
      </c>
      <c r="E19" s="160">
        <v>8440.8613700000005</v>
      </c>
      <c r="F19" s="162">
        <v>2.0714885120941431</v>
      </c>
      <c r="G19" s="163">
        <v>1912.2956148105322</v>
      </c>
      <c r="H19" s="160">
        <v>8535.8442895033786</v>
      </c>
      <c r="I19" s="162">
        <v>1.1252751981090536</v>
      </c>
      <c r="J19" s="163">
        <v>1966.2226206114794</v>
      </c>
      <c r="K19" s="160">
        <v>8841.2516527100051</v>
      </c>
      <c r="L19" s="162">
        <v>3.5779397192400677</v>
      </c>
      <c r="M19" s="163">
        <v>2036.5728807230205</v>
      </c>
    </row>
    <row r="20" spans="1:13" ht="15.75" customHeight="1" x14ac:dyDescent="0.25">
      <c r="A20" s="161" t="s">
        <v>63</v>
      </c>
      <c r="B20" s="160">
        <v>7116.8199026779994</v>
      </c>
      <c r="C20" s="162">
        <v>6.8614101359882858</v>
      </c>
      <c r="D20" s="163">
        <v>1913.6514271618998</v>
      </c>
      <c r="E20" s="160">
        <v>7083.8055720000002</v>
      </c>
      <c r="F20" s="162">
        <v>-0.4638916135221598</v>
      </c>
      <c r="G20" s="163">
        <v>1894.0798412394531</v>
      </c>
      <c r="H20" s="160">
        <v>7176.7819043722284</v>
      </c>
      <c r="I20" s="162">
        <v>1.3125195409051547</v>
      </c>
      <c r="J20" s="163">
        <v>1956.7100274204638</v>
      </c>
      <c r="K20" s="160">
        <v>7316.7592764522296</v>
      </c>
      <c r="L20" s="162">
        <v>1.9504197556111391</v>
      </c>
      <c r="M20" s="163">
        <v>1994.8740863552964</v>
      </c>
    </row>
    <row r="21" spans="1:13" ht="15.75" customHeight="1" x14ac:dyDescent="0.25">
      <c r="A21" s="161" t="s">
        <v>64</v>
      </c>
      <c r="B21" s="160">
        <v>1615.9155282319998</v>
      </c>
      <c r="C21" s="162">
        <v>3.1769077516434674</v>
      </c>
      <c r="D21" s="163">
        <v>1800.4509476616311</v>
      </c>
      <c r="E21" s="160">
        <v>1627.1240360000002</v>
      </c>
      <c r="F21" s="162">
        <v>0.69363203534925866</v>
      </c>
      <c r="G21" s="163">
        <v>1800.6370205768239</v>
      </c>
      <c r="H21" s="160">
        <v>1668.7086120713402</v>
      </c>
      <c r="I21" s="162">
        <v>2.5557102686263833</v>
      </c>
      <c r="J21" s="163">
        <v>1889.357191704557</v>
      </c>
      <c r="K21" s="160">
        <v>1681.8936120713399</v>
      </c>
      <c r="L21" s="162">
        <v>0.79013195620974208</v>
      </c>
      <c r="M21" s="163">
        <v>1904.2856066431616</v>
      </c>
    </row>
    <row r="22" spans="1:13" ht="15.75" customHeight="1" x14ac:dyDescent="0.25">
      <c r="A22" s="161" t="s">
        <v>65</v>
      </c>
      <c r="B22" s="160">
        <v>2736.6146363840003</v>
      </c>
      <c r="C22" s="162">
        <v>4.5233129492664865</v>
      </c>
      <c r="D22" s="163">
        <v>1749.1273178299332</v>
      </c>
      <c r="E22" s="160">
        <v>2800.0920209999995</v>
      </c>
      <c r="F22" s="162">
        <v>2.3195587633001349</v>
      </c>
      <c r="G22" s="163">
        <v>1792.1288581506217</v>
      </c>
      <c r="H22" s="160">
        <v>2806.6376458880686</v>
      </c>
      <c r="I22" s="162">
        <v>0.2337646348398042</v>
      </c>
      <c r="J22" s="163">
        <v>1821.6781372270495</v>
      </c>
      <c r="K22" s="160">
        <v>2824.9556458880688</v>
      </c>
      <c r="L22" s="162">
        <v>0.65266708108321125</v>
      </c>
      <c r="M22" s="163">
        <v>1833.5676307520205</v>
      </c>
    </row>
    <row r="23" spans="1:13" ht="15.75" customHeight="1" x14ac:dyDescent="0.25">
      <c r="A23" s="161" t="s">
        <v>66</v>
      </c>
      <c r="B23" s="160">
        <v>11315.319311199999</v>
      </c>
      <c r="C23" s="162">
        <v>2.0888652284493889</v>
      </c>
      <c r="D23" s="163">
        <v>2001.1922473718623</v>
      </c>
      <c r="E23" s="160">
        <v>11201.755230000002</v>
      </c>
      <c r="F23" s="162">
        <v>-1.0036312549093496</v>
      </c>
      <c r="G23" s="163">
        <v>1963.402174267407</v>
      </c>
      <c r="H23" s="160">
        <v>11254.85177424521</v>
      </c>
      <c r="I23" s="162">
        <v>0.47400200374854135</v>
      </c>
      <c r="J23" s="163">
        <v>2046.3285009123979</v>
      </c>
      <c r="K23" s="160">
        <v>11263.791774245208</v>
      </c>
      <c r="L23" s="162">
        <v>7.9432409944805674E-2</v>
      </c>
      <c r="M23" s="163">
        <v>2047.9539489560605</v>
      </c>
    </row>
    <row r="24" spans="1:13" ht="15.75" customHeight="1" x14ac:dyDescent="0.25">
      <c r="A24" s="161" t="s">
        <v>67</v>
      </c>
      <c r="B24" s="160">
        <v>2344.8901805259998</v>
      </c>
      <c r="C24" s="162">
        <v>-0.5222570832101241</v>
      </c>
      <c r="D24" s="163">
        <v>1754.124015662929</v>
      </c>
      <c r="E24" s="160">
        <v>2333.9721270000005</v>
      </c>
      <c r="F24" s="162">
        <v>-0.46561044166043641</v>
      </c>
      <c r="G24" s="163">
        <v>1740.9491396595042</v>
      </c>
      <c r="H24" s="160">
        <v>2350.8978378044521</v>
      </c>
      <c r="I24" s="162">
        <v>0.72518907182526438</v>
      </c>
      <c r="J24" s="163">
        <v>1799.5017190576755</v>
      </c>
      <c r="K24" s="160">
        <v>2384.7848378044519</v>
      </c>
      <c r="L24" s="162">
        <v>1.4414492818474589</v>
      </c>
      <c r="M24" s="163">
        <v>1825.4406236638649</v>
      </c>
    </row>
    <row r="25" spans="1:13" ht="15.75" customHeight="1" x14ac:dyDescent="0.25">
      <c r="A25" s="161" t="s">
        <v>68</v>
      </c>
      <c r="B25" s="160">
        <v>664.84428458000014</v>
      </c>
      <c r="C25" s="162">
        <v>2.1070918821883429</v>
      </c>
      <c r="D25" s="163">
        <v>2074.3194781474645</v>
      </c>
      <c r="E25" s="160">
        <v>662.85310000000004</v>
      </c>
      <c r="F25" s="162">
        <v>-0.29949638226310077</v>
      </c>
      <c r="G25" s="163">
        <v>2071.3835721316859</v>
      </c>
      <c r="H25" s="160">
        <v>651.50754156850007</v>
      </c>
      <c r="I25" s="162">
        <v>-1.7116248579813487</v>
      </c>
      <c r="J25" s="163">
        <v>2080.5299192658354</v>
      </c>
      <c r="K25" s="160">
        <v>649.4385415685</v>
      </c>
      <c r="L25" s="162">
        <v>-0.31757115121322621</v>
      </c>
      <c r="M25" s="163">
        <v>2073.9227564498874</v>
      </c>
    </row>
    <row r="26" spans="1:13" ht="15.75" customHeight="1" x14ac:dyDescent="0.25">
      <c r="A26" s="161" t="s">
        <v>69</v>
      </c>
      <c r="B26" s="160">
        <v>10157.041009783999</v>
      </c>
      <c r="C26" s="162">
        <v>1.3827514575485895</v>
      </c>
      <c r="D26" s="163">
        <v>1745.5523584168038</v>
      </c>
      <c r="E26" s="160">
        <v>10009.860083</v>
      </c>
      <c r="F26" s="162">
        <v>-1.4490531902177468</v>
      </c>
      <c r="G26" s="163">
        <v>1717.1459302815283</v>
      </c>
      <c r="H26" s="160">
        <v>9976.6113456645726</v>
      </c>
      <c r="I26" s="162">
        <v>-0.33215986097442235</v>
      </c>
      <c r="J26" s="163">
        <v>1730.7212907420712</v>
      </c>
      <c r="K26" s="160">
        <v>9874.7243456645756</v>
      </c>
      <c r="L26" s="162">
        <v>-1.0212585864064245</v>
      </c>
      <c r="M26" s="163">
        <v>1713.0461509536035</v>
      </c>
    </row>
    <row r="27" spans="1:13" ht="15.75" customHeight="1" x14ac:dyDescent="0.25">
      <c r="A27" s="161" t="s">
        <v>70</v>
      </c>
      <c r="B27" s="160">
        <v>7144.0084862579997</v>
      </c>
      <c r="C27" s="162">
        <v>0.88536647318263573</v>
      </c>
      <c r="D27" s="163">
        <v>1750.1807349177545</v>
      </c>
      <c r="E27" s="160">
        <v>7235.7704649999996</v>
      </c>
      <c r="F27" s="162">
        <v>1.2844606626449349</v>
      </c>
      <c r="G27" s="163">
        <v>1770.1554133710663</v>
      </c>
      <c r="H27" s="160">
        <v>7080.3284908510086</v>
      </c>
      <c r="I27" s="162">
        <v>-2.1482435754544214</v>
      </c>
      <c r="J27" s="163">
        <v>1748.1981779215305</v>
      </c>
      <c r="K27" s="160">
        <v>7073.1034908510082</v>
      </c>
      <c r="L27" s="162">
        <v>-0.10204328809512574</v>
      </c>
      <c r="M27" s="163">
        <v>1746.4142590183603</v>
      </c>
    </row>
    <row r="28" spans="1:13" ht="15.75" customHeight="1" x14ac:dyDescent="0.25">
      <c r="A28" s="161" t="s">
        <v>71</v>
      </c>
      <c r="B28" s="160">
        <v>1035.0798273130001</v>
      </c>
      <c r="C28" s="162">
        <v>1.8965714195079093</v>
      </c>
      <c r="D28" s="163">
        <v>1755.1460428544783</v>
      </c>
      <c r="E28" s="160">
        <v>1057.3461069999998</v>
      </c>
      <c r="F28" s="162">
        <v>2.1511654559824178</v>
      </c>
      <c r="G28" s="163">
        <v>1797.6023498889826</v>
      </c>
      <c r="H28" s="160">
        <v>1068.1494908882601</v>
      </c>
      <c r="I28" s="162">
        <v>1.0217452749613438</v>
      </c>
      <c r="J28" s="163">
        <v>1849.4109565523011</v>
      </c>
      <c r="K28" s="160">
        <v>1064.69849088826</v>
      </c>
      <c r="L28" s="162">
        <v>-0.32308211813406496</v>
      </c>
      <c r="M28" s="163">
        <v>1843.4358404608683</v>
      </c>
    </row>
    <row r="29" spans="1:13" ht="15.75" customHeight="1" x14ac:dyDescent="0.25">
      <c r="A29" s="161" t="s">
        <v>72</v>
      </c>
      <c r="B29" s="160">
        <v>3498.1357238689998</v>
      </c>
      <c r="C29" s="162">
        <v>3.68864428260874</v>
      </c>
      <c r="D29" s="163">
        <v>1741.214982364038</v>
      </c>
      <c r="E29" s="160">
        <v>3453.941319</v>
      </c>
      <c r="F29" s="162">
        <v>-1.263370216525503</v>
      </c>
      <c r="G29" s="163">
        <v>1718.0684876313383</v>
      </c>
      <c r="H29" s="160">
        <v>3412.423846255906</v>
      </c>
      <c r="I29" s="162">
        <v>-1.2020317923674022</v>
      </c>
      <c r="J29" s="163">
        <v>1742.4389717904482</v>
      </c>
      <c r="K29" s="160">
        <v>3390.2098462559065</v>
      </c>
      <c r="L29" s="162">
        <v>-0.65097423417587985</v>
      </c>
      <c r="M29" s="163">
        <v>1731.0961430378534</v>
      </c>
    </row>
    <row r="30" spans="1:13" ht="15.75" customHeight="1" x14ac:dyDescent="0.25">
      <c r="A30" s="161" t="s">
        <v>73</v>
      </c>
      <c r="B30" s="160">
        <v>8393.18613</v>
      </c>
      <c r="C30" s="162">
        <v>1.371474388592105</v>
      </c>
      <c r="D30" s="163">
        <v>1665.1838724576403</v>
      </c>
      <c r="E30" s="160">
        <v>8511.1063139999987</v>
      </c>
      <c r="F30" s="162">
        <v>1.4049513757178966</v>
      </c>
      <c r="G30" s="163">
        <v>1686.3580300826184</v>
      </c>
      <c r="H30" s="160">
        <v>8672.9631890009514</v>
      </c>
      <c r="I30" s="162">
        <v>1.9017137024209503</v>
      </c>
      <c r="J30" s="163">
        <v>1734.6432893842402</v>
      </c>
      <c r="K30" s="160">
        <v>8716.8251890009524</v>
      </c>
      <c r="L30" s="162">
        <v>0.50573257425589857</v>
      </c>
      <c r="M30" s="163">
        <v>1743.4159455458005</v>
      </c>
    </row>
    <row r="31" spans="1:13" ht="15.75" customHeight="1" x14ac:dyDescent="0.25">
      <c r="A31" s="161" t="s">
        <v>74</v>
      </c>
      <c r="B31" s="160">
        <v>3051.0487884680006</v>
      </c>
      <c r="C31" s="162">
        <v>5.00996386727945</v>
      </c>
      <c r="D31" s="163">
        <v>1825.1141431629903</v>
      </c>
      <c r="E31" s="160">
        <v>3134.1982760000005</v>
      </c>
      <c r="F31" s="162">
        <v>2.7252755788854879</v>
      </c>
      <c r="G31" s="163">
        <v>1872.3838323253133</v>
      </c>
      <c r="H31" s="160">
        <v>3236.5484291890834</v>
      </c>
      <c r="I31" s="162">
        <v>3.2655927984143553</v>
      </c>
      <c r="J31" s="163">
        <v>1976.1005791686664</v>
      </c>
      <c r="K31" s="160">
        <v>3267.3324291890835</v>
      </c>
      <c r="L31" s="162">
        <v>0.95113670237009329</v>
      </c>
      <c r="M31" s="163">
        <v>1994.8959970528872</v>
      </c>
    </row>
    <row r="32" spans="1:13" ht="15.75" customHeight="1" x14ac:dyDescent="0.25">
      <c r="A32" s="164"/>
      <c r="B32" s="165"/>
      <c r="C32" s="162"/>
      <c r="D32" s="166"/>
      <c r="E32" s="167"/>
      <c r="F32" s="162"/>
      <c r="G32" s="166"/>
      <c r="H32" s="167"/>
      <c r="I32" s="162"/>
      <c r="J32" s="166"/>
      <c r="K32" s="167"/>
      <c r="L32" s="162"/>
      <c r="M32" s="166"/>
    </row>
    <row r="33" spans="1:26" ht="15.75" customHeight="1" x14ac:dyDescent="0.25">
      <c r="A33" s="168" t="s">
        <v>75</v>
      </c>
      <c r="B33" s="169">
        <v>109604.05974934499</v>
      </c>
      <c r="C33" s="170">
        <v>2.8223150207225483</v>
      </c>
      <c r="D33" s="171">
        <v>1820.8861587316487</v>
      </c>
      <c r="E33" s="172">
        <v>110768.280782</v>
      </c>
      <c r="F33" s="170">
        <v>1.0622061220336956</v>
      </c>
      <c r="G33" s="171">
        <v>1831.3834418113231</v>
      </c>
      <c r="H33" s="172">
        <v>112168.58727779931</v>
      </c>
      <c r="I33" s="170">
        <v>1.264176428408426</v>
      </c>
      <c r="J33" s="171">
        <v>1888.5442359353212</v>
      </c>
      <c r="K33" s="172">
        <v>113036.41401308595</v>
      </c>
      <c r="L33" s="170">
        <v>0.77368072144597766</v>
      </c>
      <c r="M33" s="171">
        <v>1903.1555386047321</v>
      </c>
    </row>
    <row r="34" spans="1:26" s="124" customFormat="1" ht="42.6" customHeight="1" x14ac:dyDescent="0.3">
      <c r="A34" s="738" t="s">
        <v>76</v>
      </c>
      <c r="B34" s="739"/>
      <c r="C34" s="739"/>
      <c r="D34" s="739"/>
      <c r="E34" s="739"/>
      <c r="F34" s="739"/>
      <c r="G34" s="739"/>
      <c r="H34" s="739"/>
      <c r="I34" s="739"/>
      <c r="J34" s="739"/>
      <c r="K34" s="739"/>
      <c r="L34" s="739"/>
      <c r="M34" s="739"/>
      <c r="N34" s="24"/>
      <c r="O34" s="24"/>
      <c r="P34" s="24"/>
      <c r="Q34" s="24"/>
    </row>
    <row r="35" spans="1:26" s="124" customFormat="1" ht="22.15" customHeight="1" x14ac:dyDescent="0.3">
      <c r="A35" s="730" t="s">
        <v>77</v>
      </c>
      <c r="B35" s="731"/>
      <c r="C35" s="731"/>
      <c r="D35" s="731"/>
      <c r="E35" s="731"/>
      <c r="F35" s="731"/>
      <c r="G35" s="731"/>
      <c r="H35" s="731"/>
      <c r="I35" s="731"/>
      <c r="J35" s="731"/>
      <c r="K35" s="731"/>
      <c r="L35" s="731"/>
      <c r="M35" s="731"/>
      <c r="N35" s="24"/>
      <c r="O35" s="24"/>
      <c r="P35" s="24"/>
      <c r="Q35" s="24"/>
    </row>
    <row r="36" spans="1:26" s="124" customFormat="1" ht="63.75" customHeight="1" x14ac:dyDescent="0.3">
      <c r="A36" s="730" t="s">
        <v>78</v>
      </c>
      <c r="B36" s="731"/>
      <c r="C36" s="731"/>
      <c r="D36" s="731"/>
      <c r="E36" s="731"/>
      <c r="F36" s="731"/>
      <c r="G36" s="731"/>
      <c r="H36" s="731"/>
      <c r="I36" s="731"/>
      <c r="J36" s="731"/>
      <c r="K36" s="731"/>
      <c r="L36" s="731"/>
      <c r="M36" s="731"/>
      <c r="N36" s="173"/>
      <c r="O36" s="174"/>
      <c r="P36" s="174"/>
      <c r="Q36" s="174"/>
      <c r="R36" s="174"/>
      <c r="S36" s="174"/>
      <c r="T36" s="174"/>
      <c r="U36" s="174"/>
      <c r="V36" s="174"/>
      <c r="W36" s="174"/>
      <c r="X36" s="174"/>
      <c r="Y36" s="174"/>
      <c r="Z36" s="174"/>
    </row>
    <row r="37" spans="1:26" s="124" customFormat="1" ht="18.75" x14ac:dyDescent="0.3">
      <c r="A37" s="24" t="s">
        <v>47</v>
      </c>
      <c r="B37" s="24"/>
      <c r="C37" s="24"/>
      <c r="D37" s="24"/>
      <c r="E37" s="24"/>
      <c r="F37" s="24"/>
      <c r="G37" s="24"/>
      <c r="H37" s="24"/>
      <c r="I37" s="24"/>
      <c r="J37" s="24"/>
      <c r="K37" s="24"/>
      <c r="L37" s="24"/>
      <c r="M37" s="24"/>
      <c r="N37" s="24"/>
      <c r="O37" s="24"/>
      <c r="P37" s="24"/>
      <c r="Q37" s="24"/>
    </row>
    <row r="38" spans="1:26" x14ac:dyDescent="0.25">
      <c r="A38" s="175"/>
      <c r="B38" s="175"/>
      <c r="C38" s="145"/>
      <c r="D38" s="175"/>
      <c r="E38" s="175"/>
      <c r="F38" s="145"/>
      <c r="G38" s="175"/>
      <c r="H38" s="175"/>
      <c r="I38" s="175"/>
      <c r="J38" s="175"/>
      <c r="K38" s="175"/>
      <c r="L38" s="175"/>
      <c r="M38" s="175"/>
      <c r="N38" s="176"/>
    </row>
    <row r="39" spans="1:26" ht="139.15" customHeight="1" x14ac:dyDescent="0.25">
      <c r="A39" s="730" t="s">
        <v>79</v>
      </c>
      <c r="B39" s="731"/>
      <c r="C39" s="731"/>
      <c r="D39" s="731"/>
      <c r="E39" s="731"/>
      <c r="F39" s="731"/>
      <c r="G39" s="731"/>
      <c r="H39" s="731"/>
      <c r="I39" s="731"/>
      <c r="J39" s="731"/>
      <c r="K39" s="731"/>
      <c r="L39" s="731"/>
      <c r="M39" s="731"/>
      <c r="N39" s="173"/>
      <c r="O39" s="177"/>
      <c r="P39" s="177"/>
      <c r="Q39" s="177"/>
      <c r="R39" s="177"/>
      <c r="S39" s="177"/>
      <c r="T39" s="177"/>
      <c r="U39" s="177"/>
      <c r="V39" s="177"/>
      <c r="W39" s="177"/>
      <c r="X39" s="177"/>
      <c r="Y39" s="177"/>
      <c r="Z39" s="177"/>
    </row>
    <row r="40" spans="1:26" ht="18.75" x14ac:dyDescent="0.3">
      <c r="A40" s="178" t="s">
        <v>80</v>
      </c>
      <c r="B40" s="3"/>
      <c r="C40" s="179"/>
      <c r="D40" s="3"/>
      <c r="E40" s="176"/>
      <c r="F40" s="180"/>
      <c r="G40" s="176"/>
      <c r="H40" s="176"/>
      <c r="I40" s="176"/>
      <c r="J40" s="176"/>
      <c r="K40" s="176"/>
      <c r="L40" s="176"/>
      <c r="M40" s="176"/>
      <c r="N40" s="176"/>
    </row>
    <row r="41" spans="1:26" ht="18.75" x14ac:dyDescent="0.3">
      <c r="A41" s="3" t="s">
        <v>81</v>
      </c>
      <c r="B41" s="3"/>
      <c r="C41" s="179"/>
      <c r="D41" s="3"/>
      <c r="E41" s="176"/>
      <c r="F41" s="180"/>
      <c r="G41" s="176"/>
      <c r="H41" s="176"/>
      <c r="I41" s="176"/>
      <c r="J41" s="176"/>
      <c r="K41" s="176"/>
      <c r="L41" s="176"/>
      <c r="M41" s="176"/>
      <c r="N41" s="176"/>
    </row>
    <row r="42" spans="1:26" ht="18.75" x14ac:dyDescent="0.3">
      <c r="A42" s="3" t="s">
        <v>82</v>
      </c>
      <c r="B42" s="3"/>
      <c r="C42" s="179"/>
      <c r="D42" s="3"/>
      <c r="E42" s="176"/>
      <c r="F42" s="180"/>
      <c r="G42" s="176"/>
      <c r="H42" s="176"/>
      <c r="I42" s="176"/>
      <c r="J42" s="176"/>
      <c r="K42" s="176"/>
      <c r="L42" s="176"/>
      <c r="M42" s="176"/>
      <c r="N42" s="176"/>
    </row>
  </sheetData>
  <mergeCells count="8">
    <mergeCell ref="A36:M36"/>
    <mergeCell ref="A39:M39"/>
    <mergeCell ref="B5:D5"/>
    <mergeCell ref="E5:G5"/>
    <mergeCell ref="H5:J5"/>
    <mergeCell ref="K5:M5"/>
    <mergeCell ref="A34:M34"/>
    <mergeCell ref="A35:M35"/>
  </mergeCells>
  <phoneticPr fontId="48" type="noConversion"/>
  <printOptions horizontalCentered="1" verticalCentered="1"/>
  <pageMargins left="0" right="0" top="0" bottom="0" header="0" footer="0"/>
  <pageSetup paperSize="9" scale="66" orientation="landscape"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
  <sheetViews>
    <sheetView workbookViewId="0"/>
  </sheetViews>
  <sheetFormatPr defaultRowHeight="15" x14ac:dyDescent="0.25"/>
  <sheetData/>
  <phoneticPr fontId="4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showGridLines="0" topLeftCell="T1" zoomScale="70" zoomScaleNormal="70" zoomScalePageLayoutView="75" workbookViewId="0">
      <selection activeCell="H22" sqref="H22"/>
    </sheetView>
  </sheetViews>
  <sheetFormatPr defaultColWidth="12.5703125" defaultRowHeight="15.75" x14ac:dyDescent="0.25"/>
  <cols>
    <col min="1" max="1" width="16.5703125" style="134" customWidth="1"/>
    <col min="2" max="4" width="16.5703125" style="134" hidden="1" customWidth="1"/>
    <col min="5" max="16" width="16.5703125" style="134" customWidth="1"/>
    <col min="17" max="17" width="14.42578125" style="134" customWidth="1"/>
    <col min="18" max="18" width="10.140625" style="135" bestFit="1" customWidth="1"/>
    <col min="19" max="19" width="10.42578125" style="134" customWidth="1"/>
    <col min="20" max="20" width="14.42578125" style="134" customWidth="1"/>
    <col min="21" max="21" width="10.140625" style="135" bestFit="1" customWidth="1"/>
    <col min="22" max="22" width="10.42578125" style="134" customWidth="1"/>
    <col min="23" max="23" width="14.7109375" style="134" customWidth="1"/>
    <col min="24" max="25" width="12.5703125" style="134" customWidth="1"/>
    <col min="26" max="26" width="15.7109375" style="134" customWidth="1"/>
    <col min="27" max="28" width="12.5703125" style="134" customWidth="1"/>
    <col min="29" max="29" width="14.140625" style="134" customWidth="1"/>
    <col min="30" max="31" width="12.5703125" style="134" customWidth="1"/>
    <col min="32" max="32" width="14" style="134" customWidth="1"/>
    <col min="33" max="92" width="12.5703125" style="134" customWidth="1"/>
    <col min="93" max="16384" width="12.5703125" style="134"/>
  </cols>
  <sheetData>
    <row r="1" spans="1:40" x14ac:dyDescent="0.25">
      <c r="A1" s="133">
        <f ca="1">NOW()</f>
        <v>41722.449282060188</v>
      </c>
      <c r="B1" s="133"/>
      <c r="C1" s="133"/>
      <c r="D1" s="133"/>
      <c r="E1" s="133"/>
      <c r="F1" s="133"/>
      <c r="G1" s="133"/>
      <c r="H1" s="133"/>
      <c r="I1" s="133"/>
      <c r="J1" s="133"/>
      <c r="K1" s="133"/>
      <c r="L1" s="133"/>
      <c r="M1" s="133"/>
      <c r="N1" s="133"/>
      <c r="O1" s="133"/>
      <c r="P1" s="133"/>
      <c r="S1" s="136"/>
      <c r="V1" s="136"/>
    </row>
    <row r="2" spans="1:40" ht="23.25" x14ac:dyDescent="0.35">
      <c r="Q2" s="137" t="s">
        <v>53</v>
      </c>
    </row>
    <row r="4" spans="1:40" x14ac:dyDescent="0.25">
      <c r="Y4" s="138" t="s">
        <v>3</v>
      </c>
    </row>
    <row r="5" spans="1:40" x14ac:dyDescent="0.25">
      <c r="A5" s="139"/>
      <c r="B5" s="732" t="s">
        <v>301</v>
      </c>
      <c r="C5" s="733"/>
      <c r="D5" s="734"/>
      <c r="E5" s="732" t="s">
        <v>312</v>
      </c>
      <c r="F5" s="733"/>
      <c r="G5" s="734"/>
      <c r="H5" s="732" t="s">
        <v>4</v>
      </c>
      <c r="I5" s="733"/>
      <c r="J5" s="734"/>
      <c r="K5" s="732" t="s">
        <v>5</v>
      </c>
      <c r="L5" s="733"/>
      <c r="M5" s="734"/>
      <c r="N5" s="732" t="s">
        <v>6</v>
      </c>
      <c r="O5" s="733"/>
      <c r="P5" s="734"/>
      <c r="Q5" s="732" t="s">
        <v>7</v>
      </c>
      <c r="R5" s="733"/>
      <c r="S5" s="734"/>
      <c r="T5" s="732" t="s">
        <v>8</v>
      </c>
      <c r="U5" s="733"/>
      <c r="V5" s="734"/>
      <c r="W5" s="732" t="s">
        <v>9</v>
      </c>
      <c r="X5" s="733"/>
      <c r="Y5" s="734"/>
      <c r="Z5" s="732" t="s">
        <v>10</v>
      </c>
      <c r="AA5" s="733"/>
      <c r="AB5" s="734"/>
      <c r="AC5" s="732" t="s">
        <v>11</v>
      </c>
      <c r="AD5" s="733"/>
      <c r="AE5" s="734"/>
      <c r="AF5" s="735" t="s">
        <v>12</v>
      </c>
      <c r="AG5" s="736"/>
      <c r="AH5" s="737"/>
      <c r="AI5" s="735" t="s">
        <v>13</v>
      </c>
      <c r="AJ5" s="736"/>
      <c r="AK5" s="737"/>
      <c r="AL5" s="735" t="s">
        <v>14</v>
      </c>
      <c r="AM5" s="736"/>
      <c r="AN5" s="737"/>
    </row>
    <row r="6" spans="1:40" x14ac:dyDescent="0.25">
      <c r="A6" s="140"/>
      <c r="B6" s="141"/>
      <c r="C6" s="142"/>
      <c r="D6" s="143"/>
      <c r="E6" s="141"/>
      <c r="F6" s="142"/>
      <c r="G6" s="143"/>
      <c r="H6" s="141"/>
      <c r="I6" s="142"/>
      <c r="J6" s="143"/>
      <c r="K6" s="141"/>
      <c r="L6" s="142"/>
      <c r="M6" s="143"/>
      <c r="N6" s="141"/>
      <c r="O6" s="142"/>
      <c r="P6" s="143"/>
      <c r="Q6" s="141"/>
      <c r="R6" s="142"/>
      <c r="S6" s="143"/>
      <c r="T6" s="141"/>
      <c r="U6" s="142"/>
      <c r="V6" s="143"/>
      <c r="W6" s="141"/>
      <c r="X6" s="142"/>
      <c r="Y6" s="143"/>
      <c r="Z6" s="141"/>
      <c r="AA6" s="142"/>
      <c r="AB6" s="143"/>
      <c r="AC6" s="141"/>
      <c r="AD6" s="142"/>
      <c r="AE6" s="143"/>
      <c r="AF6" s="144"/>
      <c r="AG6" s="145"/>
      <c r="AH6" s="146"/>
      <c r="AI6" s="144"/>
      <c r="AJ6" s="145"/>
      <c r="AK6" s="146"/>
      <c r="AL6" s="144"/>
      <c r="AM6" s="145"/>
      <c r="AN6" s="146"/>
    </row>
    <row r="7" spans="1:40" x14ac:dyDescent="0.25">
      <c r="A7" s="140"/>
      <c r="B7" s="147"/>
      <c r="C7" s="148" t="s">
        <v>15</v>
      </c>
      <c r="D7" s="143"/>
      <c r="E7" s="147"/>
      <c r="F7" s="148" t="s">
        <v>15</v>
      </c>
      <c r="G7" s="143"/>
      <c r="H7" s="147"/>
      <c r="I7" s="148" t="s">
        <v>15</v>
      </c>
      <c r="J7" s="143"/>
      <c r="K7" s="147"/>
      <c r="L7" s="148" t="s">
        <v>15</v>
      </c>
      <c r="M7" s="143"/>
      <c r="N7" s="147"/>
      <c r="O7" s="148" t="s">
        <v>15</v>
      </c>
      <c r="P7" s="143"/>
      <c r="Q7" s="147"/>
      <c r="R7" s="148" t="s">
        <v>15</v>
      </c>
      <c r="S7" s="143"/>
      <c r="T7" s="147"/>
      <c r="U7" s="148" t="s">
        <v>15</v>
      </c>
      <c r="V7" s="143"/>
      <c r="W7" s="147"/>
      <c r="X7" s="148" t="s">
        <v>15</v>
      </c>
      <c r="Y7" s="143"/>
      <c r="Z7" s="147"/>
      <c r="AA7" s="148" t="s">
        <v>15</v>
      </c>
      <c r="AB7" s="143"/>
      <c r="AC7" s="147"/>
      <c r="AD7" s="148" t="s">
        <v>15</v>
      </c>
      <c r="AE7" s="143"/>
      <c r="AF7" s="144"/>
      <c r="AG7" s="149" t="s">
        <v>15</v>
      </c>
      <c r="AH7" s="146"/>
      <c r="AI7" s="144"/>
      <c r="AJ7" s="149" t="s">
        <v>15</v>
      </c>
      <c r="AK7" s="146"/>
      <c r="AL7" s="144"/>
      <c r="AM7" s="149" t="s">
        <v>15</v>
      </c>
      <c r="AN7" s="146"/>
    </row>
    <row r="8" spans="1:40" x14ac:dyDescent="0.25">
      <c r="A8" s="140"/>
      <c r="B8" s="147"/>
      <c r="C8" s="148" t="s">
        <v>17</v>
      </c>
      <c r="D8" s="150" t="s">
        <v>18</v>
      </c>
      <c r="E8" s="147"/>
      <c r="F8" s="148" t="s">
        <v>17</v>
      </c>
      <c r="G8" s="150" t="s">
        <v>18</v>
      </c>
      <c r="H8" s="147"/>
      <c r="I8" s="148" t="s">
        <v>17</v>
      </c>
      <c r="J8" s="150" t="s">
        <v>18</v>
      </c>
      <c r="K8" s="147"/>
      <c r="L8" s="148" t="s">
        <v>17</v>
      </c>
      <c r="M8" s="150" t="s">
        <v>18</v>
      </c>
      <c r="N8" s="147"/>
      <c r="O8" s="148" t="s">
        <v>17</v>
      </c>
      <c r="P8" s="150" t="s">
        <v>18</v>
      </c>
      <c r="Q8" s="147"/>
      <c r="R8" s="148" t="s">
        <v>17</v>
      </c>
      <c r="S8" s="150" t="s">
        <v>18</v>
      </c>
      <c r="T8" s="147"/>
      <c r="U8" s="148" t="s">
        <v>17</v>
      </c>
      <c r="V8" s="150" t="s">
        <v>18</v>
      </c>
      <c r="W8" s="147"/>
      <c r="X8" s="148" t="s">
        <v>17</v>
      </c>
      <c r="Y8" s="150" t="s">
        <v>18</v>
      </c>
      <c r="Z8" s="147"/>
      <c r="AA8" s="148" t="s">
        <v>17</v>
      </c>
      <c r="AB8" s="150" t="s">
        <v>18</v>
      </c>
      <c r="AC8" s="147"/>
      <c r="AD8" s="148" t="s">
        <v>17</v>
      </c>
      <c r="AE8" s="150" t="s">
        <v>18</v>
      </c>
      <c r="AF8" s="144"/>
      <c r="AG8" s="149" t="s">
        <v>17</v>
      </c>
      <c r="AH8" s="151" t="s">
        <v>18</v>
      </c>
      <c r="AI8" s="144"/>
      <c r="AJ8" s="149" t="s">
        <v>17</v>
      </c>
      <c r="AK8" s="151" t="s">
        <v>18</v>
      </c>
      <c r="AL8" s="144"/>
      <c r="AM8" s="149" t="s">
        <v>17</v>
      </c>
      <c r="AN8" s="151" t="s">
        <v>18</v>
      </c>
    </row>
    <row r="9" spans="1:40" x14ac:dyDescent="0.25">
      <c r="A9" s="140"/>
      <c r="B9" s="152"/>
      <c r="C9" s="148" t="s">
        <v>19</v>
      </c>
      <c r="D9" s="150" t="s">
        <v>20</v>
      </c>
      <c r="E9" s="152"/>
      <c r="F9" s="148" t="s">
        <v>19</v>
      </c>
      <c r="G9" s="150" t="s">
        <v>20</v>
      </c>
      <c r="H9" s="152"/>
      <c r="I9" s="148" t="s">
        <v>19</v>
      </c>
      <c r="J9" s="150" t="s">
        <v>20</v>
      </c>
      <c r="K9" s="152"/>
      <c r="L9" s="148" t="s">
        <v>19</v>
      </c>
      <c r="M9" s="150" t="s">
        <v>20</v>
      </c>
      <c r="N9" s="152"/>
      <c r="O9" s="148" t="s">
        <v>19</v>
      </c>
      <c r="P9" s="150" t="s">
        <v>20</v>
      </c>
      <c r="Q9" s="152"/>
      <c r="R9" s="148" t="s">
        <v>19</v>
      </c>
      <c r="S9" s="150" t="s">
        <v>20</v>
      </c>
      <c r="T9" s="152"/>
      <c r="U9" s="148" t="s">
        <v>19</v>
      </c>
      <c r="V9" s="150" t="s">
        <v>20</v>
      </c>
      <c r="W9" s="152"/>
      <c r="X9" s="148" t="s">
        <v>19</v>
      </c>
      <c r="Y9" s="150" t="s">
        <v>20</v>
      </c>
      <c r="Z9" s="152"/>
      <c r="AA9" s="148" t="s">
        <v>19</v>
      </c>
      <c r="AB9" s="150" t="s">
        <v>20</v>
      </c>
      <c r="AC9" s="152"/>
      <c r="AD9" s="148" t="s">
        <v>19</v>
      </c>
      <c r="AE9" s="150" t="s">
        <v>20</v>
      </c>
      <c r="AF9" s="153"/>
      <c r="AG9" s="149" t="s">
        <v>19</v>
      </c>
      <c r="AH9" s="151" t="s">
        <v>20</v>
      </c>
      <c r="AI9" s="153"/>
      <c r="AJ9" s="149" t="s">
        <v>19</v>
      </c>
      <c r="AK9" s="151" t="s">
        <v>20</v>
      </c>
      <c r="AL9" s="153"/>
      <c r="AM9" s="149" t="s">
        <v>19</v>
      </c>
      <c r="AN9" s="151" t="s">
        <v>20</v>
      </c>
    </row>
    <row r="10" spans="1:40" x14ac:dyDescent="0.25">
      <c r="A10" s="140"/>
      <c r="B10" s="154"/>
      <c r="C10" s="148" t="s">
        <v>21</v>
      </c>
      <c r="D10" s="150"/>
      <c r="E10" s="154"/>
      <c r="F10" s="148" t="s">
        <v>21</v>
      </c>
      <c r="G10" s="150"/>
      <c r="H10" s="154"/>
      <c r="I10" s="148" t="s">
        <v>21</v>
      </c>
      <c r="J10" s="150"/>
      <c r="K10" s="154"/>
      <c r="L10" s="148" t="s">
        <v>21</v>
      </c>
      <c r="M10" s="150"/>
      <c r="N10" s="154"/>
      <c r="O10" s="148" t="s">
        <v>21</v>
      </c>
      <c r="P10" s="150"/>
      <c r="Q10" s="154"/>
      <c r="R10" s="148" t="s">
        <v>21</v>
      </c>
      <c r="S10" s="150"/>
      <c r="T10" s="154"/>
      <c r="U10" s="148" t="s">
        <v>21</v>
      </c>
      <c r="V10" s="150"/>
      <c r="W10" s="154"/>
      <c r="X10" s="148" t="s">
        <v>21</v>
      </c>
      <c r="Y10" s="150"/>
      <c r="Z10" s="154"/>
      <c r="AA10" s="148" t="s">
        <v>21</v>
      </c>
      <c r="AB10" s="150"/>
      <c r="AC10" s="154"/>
      <c r="AD10" s="148" t="s">
        <v>21</v>
      </c>
      <c r="AE10" s="150"/>
      <c r="AF10" s="155"/>
      <c r="AG10" s="149" t="s">
        <v>21</v>
      </c>
      <c r="AH10" s="151"/>
      <c r="AI10" s="155"/>
      <c r="AJ10" s="149" t="s">
        <v>21</v>
      </c>
      <c r="AK10" s="151"/>
      <c r="AL10" s="155"/>
      <c r="AM10" s="149" t="s">
        <v>21</v>
      </c>
      <c r="AN10" s="151"/>
    </row>
    <row r="11" spans="1:40" ht="15.75" customHeight="1" x14ac:dyDescent="0.25">
      <c r="A11" s="156" t="s">
        <v>54</v>
      </c>
      <c r="B11" s="157"/>
      <c r="C11" s="158"/>
      <c r="D11" s="159"/>
      <c r="E11" s="157">
        <v>5712.8078019999994</v>
      </c>
      <c r="F11" s="158">
        <v>2.5293833073727776</v>
      </c>
      <c r="G11" s="159">
        <v>1331.7403356993711</v>
      </c>
      <c r="H11" s="157">
        <v>5851.1790669999991</v>
      </c>
      <c r="I11" s="158">
        <v>2.4221235825850349</v>
      </c>
      <c r="J11" s="159">
        <v>1373.3443836721835</v>
      </c>
      <c r="K11" s="157">
        <v>6145.7394389999999</v>
      </c>
      <c r="L11" s="158">
        <v>5.0342053905218638</v>
      </c>
      <c r="M11" s="159">
        <v>1445.792694038146</v>
      </c>
      <c r="N11" s="157">
        <v>7110.731179469999</v>
      </c>
      <c r="O11" s="158">
        <v>15.701800410643784</v>
      </c>
      <c r="P11" s="159">
        <v>1653.5838102815824</v>
      </c>
      <c r="Q11" s="157">
        <v>7192.6558774200012</v>
      </c>
      <c r="R11" s="158">
        <v>1.1521276206662681</v>
      </c>
      <c r="S11" s="159">
        <v>1658.8408309361289</v>
      </c>
      <c r="T11" s="157">
        <v>7457.2569329199996</v>
      </c>
      <c r="U11" s="158">
        <v>3.6787670647592634</v>
      </c>
      <c r="V11" s="159">
        <v>1715.3841522827715</v>
      </c>
      <c r="W11" s="157">
        <v>7728.7193162900003</v>
      </c>
      <c r="X11" s="158">
        <v>3.6402444734287243</v>
      </c>
      <c r="Y11" s="159">
        <v>1765.7382514489793</v>
      </c>
      <c r="Z11" s="640">
        <v>8074.7457180799993</v>
      </c>
      <c r="AA11" s="641">
        <v>4.4771505812181731</v>
      </c>
      <c r="AB11" s="642">
        <v>1828.1398681026299</v>
      </c>
      <c r="AC11" s="157">
        <v>8346.1260951099994</v>
      </c>
      <c r="AD11" s="158">
        <v>3.3608535365065153</v>
      </c>
      <c r="AE11" s="159">
        <v>1880.0117617466858</v>
      </c>
      <c r="AF11" s="160">
        <v>8463.3441220000004</v>
      </c>
      <c r="AG11" s="158">
        <v>1.4044602915678348</v>
      </c>
      <c r="AH11" s="159">
        <v>1901.1133566034105</v>
      </c>
      <c r="AI11" s="160">
        <v>8453.6990901039553</v>
      </c>
      <c r="AJ11" s="158">
        <v>-0.11396242143780233</v>
      </c>
      <c r="AK11" s="159">
        <v>1939.9616468974209</v>
      </c>
      <c r="AL11" s="160">
        <v>8544.769090103955</v>
      </c>
      <c r="AM11" s="158">
        <v>1.0772798869385807</v>
      </c>
      <c r="AN11" s="159">
        <v>1960.8604635337692</v>
      </c>
    </row>
    <row r="12" spans="1:40" ht="15.75" customHeight="1" x14ac:dyDescent="0.25">
      <c r="A12" s="161" t="s">
        <v>55</v>
      </c>
      <c r="B12" s="160"/>
      <c r="C12" s="162"/>
      <c r="D12" s="163"/>
      <c r="E12" s="160">
        <v>178.49732700000001</v>
      </c>
      <c r="F12" s="162">
        <v>6.5774723627042535</v>
      </c>
      <c r="G12" s="163">
        <v>1480.2123493851016</v>
      </c>
      <c r="H12" s="160">
        <v>190.25517299999993</v>
      </c>
      <c r="I12" s="162">
        <v>6.5871272122746767</v>
      </c>
      <c r="J12" s="163">
        <v>1575.6252474140567</v>
      </c>
      <c r="K12" s="160">
        <v>197.59162500000002</v>
      </c>
      <c r="L12" s="162">
        <v>3.8561117074068187</v>
      </c>
      <c r="M12" s="163">
        <v>1626.6032105371478</v>
      </c>
      <c r="N12" s="160">
        <v>208.99697215999998</v>
      </c>
      <c r="O12" s="162">
        <v>5.7721814677114791</v>
      </c>
      <c r="P12" s="163">
        <v>1706.7386296895161</v>
      </c>
      <c r="Q12" s="160">
        <v>224.75767870000001</v>
      </c>
      <c r="R12" s="162">
        <v>7.5411171640966375</v>
      </c>
      <c r="S12" s="163">
        <v>1821.0356149178031</v>
      </c>
      <c r="T12" s="160">
        <v>245.21120762999999</v>
      </c>
      <c r="U12" s="162">
        <v>9.1002581305801566</v>
      </c>
      <c r="V12" s="163">
        <v>1971.2304162546727</v>
      </c>
      <c r="W12" s="160">
        <v>246.89410054999999</v>
      </c>
      <c r="X12" s="162">
        <v>0.68630342644832254</v>
      </c>
      <c r="Y12" s="163">
        <v>1968.9152807904559</v>
      </c>
      <c r="Z12" s="643">
        <v>260.33862514999998</v>
      </c>
      <c r="AA12" s="644">
        <v>5.445462070600291</v>
      </c>
      <c r="AB12" s="645">
        <v>2057.6549939931392</v>
      </c>
      <c r="AC12" s="160">
        <v>263.79417974000012</v>
      </c>
      <c r="AD12" s="162">
        <v>1.3273307362705544</v>
      </c>
      <c r="AE12" s="163">
        <v>2069.5258323003791</v>
      </c>
      <c r="AF12" s="160">
        <v>277.45436599999999</v>
      </c>
      <c r="AG12" s="162">
        <v>5.1783501339808105</v>
      </c>
      <c r="AH12" s="163">
        <v>2166.799684493315</v>
      </c>
      <c r="AI12" s="160">
        <v>286.70940415887594</v>
      </c>
      <c r="AJ12" s="162">
        <v>3.335697431005987</v>
      </c>
      <c r="AK12" s="163">
        <v>2264.3295226573682</v>
      </c>
      <c r="AL12" s="160">
        <v>286.14240415887593</v>
      </c>
      <c r="AM12" s="162">
        <v>-0.19776121458709192</v>
      </c>
      <c r="AN12" s="163">
        <v>2259.8515570911063</v>
      </c>
    </row>
    <row r="13" spans="1:40" ht="15.75" customHeight="1" x14ac:dyDescent="0.25">
      <c r="A13" s="161" t="s">
        <v>56</v>
      </c>
      <c r="B13" s="160"/>
      <c r="C13" s="162"/>
      <c r="D13" s="163"/>
      <c r="E13" s="160">
        <v>11815.034355</v>
      </c>
      <c r="F13" s="162">
        <v>9.9465608746352068</v>
      </c>
      <c r="G13" s="163">
        <v>1295.2647227264524</v>
      </c>
      <c r="H13" s="160">
        <v>12710.669617000001</v>
      </c>
      <c r="I13" s="162">
        <v>7.5804710768443782</v>
      </c>
      <c r="J13" s="163">
        <v>1394.4507532489761</v>
      </c>
      <c r="K13" s="160">
        <v>12716.438379000001</v>
      </c>
      <c r="L13" s="162">
        <v>4.5385193493537222E-2</v>
      </c>
      <c r="M13" s="163">
        <v>1385.5769181695543</v>
      </c>
      <c r="N13" s="160">
        <v>13396.702242039999</v>
      </c>
      <c r="O13" s="162">
        <v>5.3494842090643049</v>
      </c>
      <c r="P13" s="163">
        <v>1437.4230405289986</v>
      </c>
      <c r="Q13" s="160">
        <v>14777.48858143</v>
      </c>
      <c r="R13" s="162">
        <v>10.30691221199927</v>
      </c>
      <c r="S13" s="163">
        <v>1566.3831167173882</v>
      </c>
      <c r="T13" s="160">
        <v>15351.466083640003</v>
      </c>
      <c r="U13" s="162">
        <v>3.8841342968878192</v>
      </c>
      <c r="V13" s="163">
        <v>1614.1899384311071</v>
      </c>
      <c r="W13" s="160">
        <v>16167.359778389999</v>
      </c>
      <c r="X13" s="162">
        <v>5.314760755127419</v>
      </c>
      <c r="Y13" s="163">
        <v>1685.1665469092729</v>
      </c>
      <c r="Z13" s="643">
        <v>16724.675879430004</v>
      </c>
      <c r="AA13" s="644">
        <v>3.4471682988396068</v>
      </c>
      <c r="AB13" s="645">
        <v>1725.5202613463284</v>
      </c>
      <c r="AC13" s="160">
        <v>17201.280248110004</v>
      </c>
      <c r="AD13" s="162">
        <v>2.8497076542223763</v>
      </c>
      <c r="AE13" s="163">
        <v>1758.0295598957489</v>
      </c>
      <c r="AF13" s="160">
        <v>17815.172680000003</v>
      </c>
      <c r="AG13" s="162">
        <v>3.5688764035889164</v>
      </c>
      <c r="AH13" s="163">
        <v>1804.6295191780171</v>
      </c>
      <c r="AI13" s="160">
        <v>18562.105276688504</v>
      </c>
      <c r="AJ13" s="162">
        <v>4.1926767149837172</v>
      </c>
      <c r="AK13" s="163">
        <v>1913.4453125121836</v>
      </c>
      <c r="AL13" s="160">
        <v>18682.374276688504</v>
      </c>
      <c r="AM13" s="162">
        <v>0.64792758260584726</v>
      </c>
      <c r="AN13" s="163">
        <v>1925.8430524700289</v>
      </c>
    </row>
    <row r="14" spans="1:40" ht="15.75" customHeight="1" x14ac:dyDescent="0.25">
      <c r="A14" s="161" t="s">
        <v>57</v>
      </c>
      <c r="B14" s="160"/>
      <c r="C14" s="162"/>
      <c r="D14" s="163"/>
      <c r="E14" s="160">
        <v>776.16836400000011</v>
      </c>
      <c r="F14" s="162">
        <v>5.5915259710108005</v>
      </c>
      <c r="G14" s="163">
        <v>1668.2321520685034</v>
      </c>
      <c r="H14" s="160">
        <v>860.74021800000003</v>
      </c>
      <c r="I14" s="162">
        <v>10.896070739621114</v>
      </c>
      <c r="J14" s="163">
        <v>1845.8897107233313</v>
      </c>
      <c r="K14" s="160">
        <v>907.93193800000006</v>
      </c>
      <c r="L14" s="162">
        <v>5.4826902488248823</v>
      </c>
      <c r="M14" s="163">
        <v>1933.880891270685</v>
      </c>
      <c r="N14" s="160">
        <v>937.44589138999993</v>
      </c>
      <c r="O14" s="162">
        <v>3.2506790602623195</v>
      </c>
      <c r="P14" s="163">
        <v>1976.2705072615001</v>
      </c>
      <c r="Q14" s="160">
        <v>982.40022699999986</v>
      </c>
      <c r="R14" s="162">
        <v>4.7954059026642906</v>
      </c>
      <c r="S14" s="163">
        <v>2048.186211023175</v>
      </c>
      <c r="T14" s="160">
        <v>1020.5573764500002</v>
      </c>
      <c r="U14" s="162">
        <v>3.8840737615180094</v>
      </c>
      <c r="V14" s="163">
        <v>2104.4719865263633</v>
      </c>
      <c r="W14" s="160">
        <v>1064.78085003</v>
      </c>
      <c r="X14" s="162">
        <v>4.3332667619169785</v>
      </c>
      <c r="Y14" s="163">
        <v>2169.515497461246</v>
      </c>
      <c r="Z14" s="643">
        <v>1108.00900037</v>
      </c>
      <c r="AA14" s="644">
        <v>4.059816659811454</v>
      </c>
      <c r="AB14" s="645">
        <v>2232.1609890125383</v>
      </c>
      <c r="AC14" s="160">
        <v>1064.5974681299997</v>
      </c>
      <c r="AD14" s="162">
        <v>-3.9179764988825685</v>
      </c>
      <c r="AE14" s="163">
        <v>2124.3259811112921</v>
      </c>
      <c r="AF14" s="160">
        <v>1099.0106679999999</v>
      </c>
      <c r="AG14" s="162">
        <v>3.2325081451159288</v>
      </c>
      <c r="AH14" s="163">
        <v>2173.9083446412392</v>
      </c>
      <c r="AI14" s="160">
        <v>1133.9469561264043</v>
      </c>
      <c r="AJ14" s="162">
        <v>3.1788852595928043</v>
      </c>
      <c r="AK14" s="163">
        <v>2246.7386213937648</v>
      </c>
      <c r="AL14" s="160">
        <v>1156.1049561264042</v>
      </c>
      <c r="AM14" s="162">
        <v>1.9540596568725113</v>
      </c>
      <c r="AN14" s="163">
        <v>2290.6412343897941</v>
      </c>
    </row>
    <row r="15" spans="1:40" ht="15.75" customHeight="1" x14ac:dyDescent="0.25">
      <c r="A15" s="161" t="s">
        <v>58</v>
      </c>
      <c r="B15" s="160"/>
      <c r="C15" s="162"/>
      <c r="D15" s="163"/>
      <c r="E15" s="160">
        <v>720.55724899999996</v>
      </c>
      <c r="F15" s="162">
        <v>15.382287057905591</v>
      </c>
      <c r="G15" s="163">
        <v>1507.8867385567708</v>
      </c>
      <c r="H15" s="160">
        <v>753.56500499999993</v>
      </c>
      <c r="I15" s="162">
        <v>4.5808651631509676</v>
      </c>
      <c r="J15" s="163">
        <v>1568.2673441441138</v>
      </c>
      <c r="K15" s="160">
        <v>804.21215200000006</v>
      </c>
      <c r="L15" s="162">
        <v>6.7210057080609964</v>
      </c>
      <c r="M15" s="163">
        <v>1651.3833915477226</v>
      </c>
      <c r="N15" s="160">
        <v>822.14908062000006</v>
      </c>
      <c r="O15" s="162">
        <v>2.2303731226025176</v>
      </c>
      <c r="P15" s="163">
        <v>1663.6362692335713</v>
      </c>
      <c r="Q15" s="160">
        <v>856.64170700000011</v>
      </c>
      <c r="R15" s="162">
        <v>4.1954223623273323</v>
      </c>
      <c r="S15" s="163">
        <v>1712.5059363049177</v>
      </c>
      <c r="T15" s="160">
        <v>900.38706937999984</v>
      </c>
      <c r="U15" s="162">
        <v>5.1066113198244878</v>
      </c>
      <c r="V15" s="163">
        <v>1783.0541466505863</v>
      </c>
      <c r="W15" s="160">
        <v>943.39479433999986</v>
      </c>
      <c r="X15" s="162">
        <v>4.7765818082677303</v>
      </c>
      <c r="Y15" s="163">
        <v>1849.0903349314181</v>
      </c>
      <c r="Z15" s="643">
        <v>994.97071295000012</v>
      </c>
      <c r="AA15" s="644">
        <v>5.4670556716483505</v>
      </c>
      <c r="AB15" s="645">
        <v>1926.0765787033545</v>
      </c>
      <c r="AC15" s="160">
        <v>1062.4770319899999</v>
      </c>
      <c r="AD15" s="162">
        <v>6.7847543813475175</v>
      </c>
      <c r="AE15" s="163">
        <v>2034.1768862540275</v>
      </c>
      <c r="AF15" s="160">
        <v>1096.0669150000001</v>
      </c>
      <c r="AG15" s="162">
        <v>3.1614690952035915</v>
      </c>
      <c r="AH15" s="163">
        <v>2079.2631112679319</v>
      </c>
      <c r="AI15" s="160">
        <v>1169.3692423688003</v>
      </c>
      <c r="AJ15" s="162">
        <v>6.6877602421564015</v>
      </c>
      <c r="AK15" s="163">
        <v>2227.8919487209391</v>
      </c>
      <c r="AL15" s="160">
        <v>1188.7292423688002</v>
      </c>
      <c r="AM15" s="162">
        <v>1.655593400146407</v>
      </c>
      <c r="AN15" s="163">
        <v>2264.7767807863561</v>
      </c>
    </row>
    <row r="16" spans="1:40" ht="15.75" customHeight="1" x14ac:dyDescent="0.25">
      <c r="A16" s="161" t="s">
        <v>59</v>
      </c>
      <c r="B16" s="160"/>
      <c r="C16" s="162"/>
      <c r="D16" s="163"/>
      <c r="E16" s="160">
        <v>6042.5436999999993</v>
      </c>
      <c r="F16" s="162">
        <v>7.1974311638703714</v>
      </c>
      <c r="G16" s="163">
        <v>1330.7067416628549</v>
      </c>
      <c r="H16" s="160">
        <v>6277.242573999999</v>
      </c>
      <c r="I16" s="162">
        <v>3.8841071848599085</v>
      </c>
      <c r="J16" s="163">
        <v>1376.8506704457493</v>
      </c>
      <c r="K16" s="160">
        <v>6530.0281490000007</v>
      </c>
      <c r="L16" s="162">
        <v>4.0270161941331688</v>
      </c>
      <c r="M16" s="163">
        <v>1416.4446890494332</v>
      </c>
      <c r="N16" s="160">
        <v>6966.0031886099996</v>
      </c>
      <c r="O16" s="162">
        <v>6.6764649349446303</v>
      </c>
      <c r="P16" s="163">
        <v>1491.1944831844671</v>
      </c>
      <c r="Q16" s="160">
        <v>7560.7103384600014</v>
      </c>
      <c r="R16" s="162">
        <v>8.5372793228461052</v>
      </c>
      <c r="S16" s="163">
        <v>1602.1400415288238</v>
      </c>
      <c r="T16" s="160">
        <v>7871.5749730799998</v>
      </c>
      <c r="U16" s="162">
        <v>4.111579741901827</v>
      </c>
      <c r="V16" s="163">
        <v>1655.1060155754894</v>
      </c>
      <c r="W16" s="160">
        <v>8105.1325294800008</v>
      </c>
      <c r="X16" s="162">
        <v>2.9671007034646113</v>
      </c>
      <c r="Y16" s="163">
        <v>1687.5332019029152</v>
      </c>
      <c r="Z16" s="643">
        <v>8387.2629443099995</v>
      </c>
      <c r="AA16" s="644">
        <v>3.4808858930293054</v>
      </c>
      <c r="AB16" s="645">
        <v>1726.1493329229561</v>
      </c>
      <c r="AC16" s="160">
        <v>8641.706121080002</v>
      </c>
      <c r="AD16" s="162">
        <v>3.0336854640120618</v>
      </c>
      <c r="AE16" s="163">
        <v>1763.9760091675987</v>
      </c>
      <c r="AF16" s="160">
        <v>8781.953254</v>
      </c>
      <c r="AG16" s="162">
        <v>1.6229102327130571</v>
      </c>
      <c r="AH16" s="163">
        <v>1783.0848575859477</v>
      </c>
      <c r="AI16" s="160">
        <v>8801.32870658705</v>
      </c>
      <c r="AJ16" s="162">
        <v>0.22062805422273032</v>
      </c>
      <c r="AK16" s="163">
        <v>1813.339654323956</v>
      </c>
      <c r="AL16" s="160">
        <v>9035.6327065870482</v>
      </c>
      <c r="AM16" s="162">
        <v>2.6621434991360058</v>
      </c>
      <c r="AN16" s="163">
        <v>1861.6133580487965</v>
      </c>
    </row>
    <row r="17" spans="1:40" ht="15.75" customHeight="1" x14ac:dyDescent="0.25">
      <c r="A17" s="161" t="s">
        <v>60</v>
      </c>
      <c r="B17" s="160"/>
      <c r="C17" s="162"/>
      <c r="D17" s="163"/>
      <c r="E17" s="160">
        <v>1586.4199399999998</v>
      </c>
      <c r="F17" s="162">
        <v>8.4924245617830909</v>
      </c>
      <c r="G17" s="163">
        <v>1334.702968381129</v>
      </c>
      <c r="H17" s="160">
        <v>1669.5686110000001</v>
      </c>
      <c r="I17" s="162">
        <v>5.2412774766308337</v>
      </c>
      <c r="J17" s="163">
        <v>1402.8915528308341</v>
      </c>
      <c r="K17" s="160">
        <v>1731.7693559999998</v>
      </c>
      <c r="L17" s="162">
        <v>3.725557883047649</v>
      </c>
      <c r="M17" s="163">
        <v>1449.3152128065556</v>
      </c>
      <c r="N17" s="160">
        <v>1885.3400720499999</v>
      </c>
      <c r="O17" s="162">
        <v>8.8678504165655259</v>
      </c>
      <c r="P17" s="163">
        <v>1569.2166668608759</v>
      </c>
      <c r="Q17" s="160">
        <v>1987.8222556600003</v>
      </c>
      <c r="R17" s="162">
        <v>5.4357399563765592</v>
      </c>
      <c r="S17" s="163">
        <v>1647.59680965903</v>
      </c>
      <c r="T17" s="160">
        <v>1983.3943548499999</v>
      </c>
      <c r="U17" s="162">
        <v>-0.2227513449652106</v>
      </c>
      <c r="V17" s="163">
        <v>1638.5730435626715</v>
      </c>
      <c r="W17" s="160">
        <v>2154.7129695799999</v>
      </c>
      <c r="X17" s="162">
        <v>8.6376475919211</v>
      </c>
      <c r="Y17" s="163">
        <v>1770.0290221402213</v>
      </c>
      <c r="Z17" s="643">
        <v>2311.4669308999996</v>
      </c>
      <c r="AA17" s="644">
        <v>7.2749346912110724</v>
      </c>
      <c r="AB17" s="645">
        <v>1884.6056384065537</v>
      </c>
      <c r="AC17" s="160">
        <v>2410.2907665399998</v>
      </c>
      <c r="AD17" s="162">
        <v>4.2753731112874647</v>
      </c>
      <c r="AE17" s="163">
        <v>1955.5984760666868</v>
      </c>
      <c r="AF17" s="160">
        <v>2441.7020630000002</v>
      </c>
      <c r="AG17" s="162">
        <v>1.303216064055692</v>
      </c>
      <c r="AH17" s="163">
        <v>1977.1763440285554</v>
      </c>
      <c r="AI17" s="160">
        <v>2565.4513553555244</v>
      </c>
      <c r="AJ17" s="162">
        <v>5.0681569316233226</v>
      </c>
      <c r="AK17" s="163">
        <v>2106.6624146853492</v>
      </c>
      <c r="AL17" s="160">
        <v>2590.2103553555248</v>
      </c>
      <c r="AM17" s="162">
        <v>0.96509333331597413</v>
      </c>
      <c r="AN17" s="163">
        <v>2126.9936732049509</v>
      </c>
    </row>
    <row r="18" spans="1:40" ht="15.75" customHeight="1" x14ac:dyDescent="0.25">
      <c r="A18" s="161" t="s">
        <v>61</v>
      </c>
      <c r="B18" s="160"/>
      <c r="C18" s="162"/>
      <c r="D18" s="163"/>
      <c r="E18" s="160">
        <v>2340.4595060000001</v>
      </c>
      <c r="F18" s="162">
        <v>7.2793668499401916</v>
      </c>
      <c r="G18" s="163">
        <v>1443.8225816401566</v>
      </c>
      <c r="H18" s="160">
        <v>2403.8319570000003</v>
      </c>
      <c r="I18" s="162">
        <v>2.7076926918640813</v>
      </c>
      <c r="J18" s="163">
        <v>1505.5877601689083</v>
      </c>
      <c r="K18" s="160">
        <v>2471.3859740000003</v>
      </c>
      <c r="L18" s="162">
        <v>2.810263704302685</v>
      </c>
      <c r="M18" s="163">
        <v>1569.2973579471134</v>
      </c>
      <c r="N18" s="160">
        <v>2862.3783754200008</v>
      </c>
      <c r="O18" s="162">
        <v>15.820774477698016</v>
      </c>
      <c r="P18" s="163">
        <v>1806.0400175027703</v>
      </c>
      <c r="Q18" s="160">
        <v>2925.0047194699996</v>
      </c>
      <c r="R18" s="162">
        <v>2.1879128415651738</v>
      </c>
      <c r="S18" s="163">
        <v>1826.7327825061107</v>
      </c>
      <c r="T18" s="160">
        <v>2956.1251617499993</v>
      </c>
      <c r="U18" s="162">
        <v>1.0639450279464366</v>
      </c>
      <c r="V18" s="163">
        <v>1837.2368790110163</v>
      </c>
      <c r="W18" s="160">
        <v>3097.5967241600006</v>
      </c>
      <c r="X18" s="162">
        <v>4.7857094902656767</v>
      </c>
      <c r="Y18" s="163">
        <v>1925.3483694315821</v>
      </c>
      <c r="Z18" s="643">
        <v>3176.2800937799998</v>
      </c>
      <c r="AA18" s="644">
        <v>2.540142459678524</v>
      </c>
      <c r="AB18" s="645">
        <v>1969.8557367795327</v>
      </c>
      <c r="AC18" s="160">
        <v>3271.32561197</v>
      </c>
      <c r="AD18" s="162">
        <v>2.99235317364248</v>
      </c>
      <c r="AE18" s="163">
        <v>2024.9303551291378</v>
      </c>
      <c r="AF18" s="160">
        <v>3240.8906939999993</v>
      </c>
      <c r="AG18" s="162">
        <v>-0.93035428386086938</v>
      </c>
      <c r="AH18" s="163">
        <v>2005.021504132364</v>
      </c>
      <c r="AI18" s="160">
        <v>3303.7228491072287</v>
      </c>
      <c r="AJ18" s="162">
        <v>1.9387310785752003</v>
      </c>
      <c r="AK18" s="163">
        <v>2107.8546817932997</v>
      </c>
      <c r="AL18" s="160">
        <v>3202.6818491072281</v>
      </c>
      <c r="AM18" s="162">
        <v>-3.0583981954571375</v>
      </c>
      <c r="AN18" s="163">
        <v>2043.3880922424746</v>
      </c>
    </row>
    <row r="19" spans="1:40" ht="15.75" customHeight="1" x14ac:dyDescent="0.25">
      <c r="A19" s="161" t="s">
        <v>62</v>
      </c>
      <c r="B19" s="160"/>
      <c r="C19" s="162"/>
      <c r="D19" s="163"/>
      <c r="E19" s="160">
        <v>5516.8369509999984</v>
      </c>
      <c r="F19" s="162">
        <v>8.0686300404375935</v>
      </c>
      <c r="G19" s="163">
        <v>1376.2286705068495</v>
      </c>
      <c r="H19" s="160">
        <v>5870.9230520000001</v>
      </c>
      <c r="I19" s="162">
        <v>6.4182810575146503</v>
      </c>
      <c r="J19" s="163">
        <v>1460.6313642540431</v>
      </c>
      <c r="K19" s="160">
        <v>6110.9015490000011</v>
      </c>
      <c r="L19" s="162">
        <v>4.0875769427475195</v>
      </c>
      <c r="M19" s="163">
        <v>1506.8740180255713</v>
      </c>
      <c r="N19" s="160">
        <v>6710.1598907300004</v>
      </c>
      <c r="O19" s="162">
        <v>9.8063818722143044</v>
      </c>
      <c r="P19" s="163">
        <v>1630.2924667049247</v>
      </c>
      <c r="Q19" s="160">
        <v>7053.4111537900008</v>
      </c>
      <c r="R19" s="162">
        <v>5.1153961850327532</v>
      </c>
      <c r="S19" s="163">
        <v>1691.6833543768109</v>
      </c>
      <c r="T19" s="160">
        <v>7311.6869421500014</v>
      </c>
      <c r="U19" s="162">
        <v>3.6617146332270969</v>
      </c>
      <c r="V19" s="163">
        <v>1738.6378982101871</v>
      </c>
      <c r="W19" s="160">
        <v>7627.5344870600011</v>
      </c>
      <c r="X19" s="162">
        <v>4.3197629686416068</v>
      </c>
      <c r="Y19" s="163">
        <v>1794.9112260241304</v>
      </c>
      <c r="Z19" s="643">
        <v>7947.0742609899999</v>
      </c>
      <c r="AA19" s="644">
        <v>4.189293073300334</v>
      </c>
      <c r="AB19" s="645">
        <v>1845.1997649789605</v>
      </c>
      <c r="AC19" s="160">
        <v>8269.5584173829975</v>
      </c>
      <c r="AD19" s="162">
        <v>4.0578978602978912</v>
      </c>
      <c r="AE19" s="163">
        <v>1893.7454554284234</v>
      </c>
      <c r="AF19" s="160">
        <v>8440.8613700000005</v>
      </c>
      <c r="AG19" s="162">
        <v>2.0714885120941431</v>
      </c>
      <c r="AH19" s="163">
        <v>1912.2956148105322</v>
      </c>
      <c r="AI19" s="160">
        <v>8535.8442895033786</v>
      </c>
      <c r="AJ19" s="162">
        <v>1.1252751981090536</v>
      </c>
      <c r="AK19" s="163">
        <v>1966.2226206114794</v>
      </c>
      <c r="AL19" s="160">
        <v>8841.2516527100051</v>
      </c>
      <c r="AM19" s="162">
        <v>3.5779397192400677</v>
      </c>
      <c r="AN19" s="163">
        <v>2036.5728807230205</v>
      </c>
    </row>
    <row r="20" spans="1:40" ht="15.75" customHeight="1" x14ac:dyDescent="0.25">
      <c r="A20" s="161" t="s">
        <v>63</v>
      </c>
      <c r="B20" s="160"/>
      <c r="C20" s="162"/>
      <c r="D20" s="163"/>
      <c r="E20" s="160">
        <v>4815.1290500000005</v>
      </c>
      <c r="F20" s="162">
        <v>9.8241558941112412</v>
      </c>
      <c r="G20" s="163">
        <v>1357.2904557554903</v>
      </c>
      <c r="H20" s="160">
        <v>4999.4900720000005</v>
      </c>
      <c r="I20" s="162">
        <v>3.828786727948652</v>
      </c>
      <c r="J20" s="163">
        <v>1415.5042036268917</v>
      </c>
      <c r="K20" s="160">
        <v>5130.9296570000006</v>
      </c>
      <c r="L20" s="162">
        <v>2.6290598262438167</v>
      </c>
      <c r="M20" s="163">
        <v>1448.930543287217</v>
      </c>
      <c r="N20" s="160">
        <v>5671.9782118699986</v>
      </c>
      <c r="O20" s="162">
        <v>10.544844543664864</v>
      </c>
      <c r="P20" s="163">
        <v>1583.391690475326</v>
      </c>
      <c r="Q20" s="160">
        <v>5927.2533891900002</v>
      </c>
      <c r="R20" s="162">
        <v>4.5006374810427863</v>
      </c>
      <c r="S20" s="163">
        <v>1642.3210818490409</v>
      </c>
      <c r="T20" s="160">
        <v>6199.1929816399988</v>
      </c>
      <c r="U20" s="162">
        <v>4.5879528779038923</v>
      </c>
      <c r="V20" s="163">
        <v>1708.2174804369854</v>
      </c>
      <c r="W20" s="160">
        <v>6402.5848293300005</v>
      </c>
      <c r="X20" s="162">
        <v>3.2809407336145595</v>
      </c>
      <c r="Y20" s="163">
        <v>1750.4736207134129</v>
      </c>
      <c r="Z20" s="643">
        <v>6659.8596196899989</v>
      </c>
      <c r="AA20" s="644">
        <v>4.0182956917873582</v>
      </c>
      <c r="AB20" s="645">
        <v>1803.6507689347372</v>
      </c>
      <c r="AC20" s="160">
        <v>7116.8199026779994</v>
      </c>
      <c r="AD20" s="162">
        <v>6.8614101359882858</v>
      </c>
      <c r="AE20" s="163">
        <v>1913.6514271618998</v>
      </c>
      <c r="AF20" s="160">
        <v>7083.8055720000002</v>
      </c>
      <c r="AG20" s="162">
        <v>-0.4638916135221598</v>
      </c>
      <c r="AH20" s="163">
        <v>1894.0798412394531</v>
      </c>
      <c r="AI20" s="160">
        <v>7176.7819043722284</v>
      </c>
      <c r="AJ20" s="162">
        <v>1.3125195409051547</v>
      </c>
      <c r="AK20" s="163">
        <v>1956.7100274204638</v>
      </c>
      <c r="AL20" s="160">
        <v>7316.7592764522296</v>
      </c>
      <c r="AM20" s="162">
        <v>1.9504197556111391</v>
      </c>
      <c r="AN20" s="163">
        <v>1994.8740863552964</v>
      </c>
    </row>
    <row r="21" spans="1:40" ht="15.75" customHeight="1" x14ac:dyDescent="0.25">
      <c r="A21" s="161" t="s">
        <v>64</v>
      </c>
      <c r="B21" s="160"/>
      <c r="C21" s="162"/>
      <c r="D21" s="163"/>
      <c r="E21" s="160">
        <v>1114.2597559999997</v>
      </c>
      <c r="F21" s="162">
        <v>6.6275249628655608</v>
      </c>
      <c r="G21" s="163">
        <v>1325.7389878664858</v>
      </c>
      <c r="H21" s="160">
        <v>1190.7157789999999</v>
      </c>
      <c r="I21" s="162">
        <v>6.861597808617276</v>
      </c>
      <c r="J21" s="163">
        <v>1422.0116642343785</v>
      </c>
      <c r="K21" s="160">
        <v>1276.1658860000002</v>
      </c>
      <c r="L21" s="162">
        <v>7.176364713312525</v>
      </c>
      <c r="M21" s="163">
        <v>1517.2293548095627</v>
      </c>
      <c r="N21" s="160">
        <v>1342.7789048699999</v>
      </c>
      <c r="O21" s="162">
        <v>5.2197775111344384</v>
      </c>
      <c r="P21" s="163">
        <v>1573.298618444486</v>
      </c>
      <c r="Q21" s="160">
        <v>1398.8368889699998</v>
      </c>
      <c r="R21" s="162">
        <v>4.1747739629129113</v>
      </c>
      <c r="S21" s="163">
        <v>1620.1342690477734</v>
      </c>
      <c r="T21" s="160">
        <v>1464.7697851799999</v>
      </c>
      <c r="U21" s="162">
        <v>4.7134084559743199</v>
      </c>
      <c r="V21" s="163">
        <v>1682.8252300088577</v>
      </c>
      <c r="W21" s="160">
        <v>1501.6534261899999</v>
      </c>
      <c r="X21" s="162">
        <v>2.5180503709985751</v>
      </c>
      <c r="Y21" s="163">
        <v>1708.9314280267984</v>
      </c>
      <c r="Z21" s="643">
        <v>1566.1600676400001</v>
      </c>
      <c r="AA21" s="644">
        <v>4.2957076729526502</v>
      </c>
      <c r="AB21" s="645">
        <v>1761.0442708267742</v>
      </c>
      <c r="AC21" s="160">
        <v>1615.9155282319998</v>
      </c>
      <c r="AD21" s="162">
        <v>3.1769077516434674</v>
      </c>
      <c r="AE21" s="163">
        <v>1800.4509476616311</v>
      </c>
      <c r="AF21" s="160">
        <v>1627.1240360000002</v>
      </c>
      <c r="AG21" s="162">
        <v>0.69363203534925866</v>
      </c>
      <c r="AH21" s="163">
        <v>1800.6370205768239</v>
      </c>
      <c r="AI21" s="160">
        <v>1668.7086120713402</v>
      </c>
      <c r="AJ21" s="162">
        <v>2.5557102686263833</v>
      </c>
      <c r="AK21" s="163">
        <v>1889.357191704557</v>
      </c>
      <c r="AL21" s="160">
        <v>1681.8936120713399</v>
      </c>
      <c r="AM21" s="162">
        <v>0.79013195620974208</v>
      </c>
      <c r="AN21" s="163">
        <v>1904.2856066431616</v>
      </c>
    </row>
    <row r="22" spans="1:40" ht="15.75" customHeight="1" x14ac:dyDescent="0.25">
      <c r="A22" s="161" t="s">
        <v>65</v>
      </c>
      <c r="B22" s="160"/>
      <c r="C22" s="162"/>
      <c r="D22" s="163"/>
      <c r="E22" s="160">
        <v>1943.8105299999997</v>
      </c>
      <c r="F22" s="162">
        <v>7.5307855091791582</v>
      </c>
      <c r="G22" s="163">
        <v>1323.0446128662293</v>
      </c>
      <c r="H22" s="160">
        <v>2037.7732770000005</v>
      </c>
      <c r="I22" s="162">
        <v>4.8339457755690169</v>
      </c>
      <c r="J22" s="163">
        <v>1379.7657502413847</v>
      </c>
      <c r="K22" s="160">
        <v>2083.7678419999997</v>
      </c>
      <c r="L22" s="162">
        <v>2.2570992327327137</v>
      </c>
      <c r="M22" s="163">
        <v>1394.0913392127188</v>
      </c>
      <c r="N22" s="160">
        <v>2276.7042592600001</v>
      </c>
      <c r="O22" s="162">
        <v>9.2590169293917128</v>
      </c>
      <c r="P22" s="163">
        <v>1505.9520012250266</v>
      </c>
      <c r="Q22" s="160">
        <v>2345.03843611</v>
      </c>
      <c r="R22" s="162">
        <v>3.0014516190262976</v>
      </c>
      <c r="S22" s="163">
        <v>1538.9461417776015</v>
      </c>
      <c r="T22" s="160">
        <v>2449.2471953199997</v>
      </c>
      <c r="U22" s="162">
        <v>4.4437974919875263</v>
      </c>
      <c r="V22" s="163">
        <v>1598.2516899822112</v>
      </c>
      <c r="W22" s="160">
        <v>2525.1577172100006</v>
      </c>
      <c r="X22" s="162">
        <v>3.0993409744451275</v>
      </c>
      <c r="Y22" s="163">
        <v>1634.8496564505199</v>
      </c>
      <c r="Z22" s="643">
        <v>2618.1858947700002</v>
      </c>
      <c r="AA22" s="644">
        <v>3.6840541454489726</v>
      </c>
      <c r="AB22" s="645">
        <v>1676.9042975595667</v>
      </c>
      <c r="AC22" s="160">
        <v>2736.6146363840003</v>
      </c>
      <c r="AD22" s="162">
        <v>4.5233129492664865</v>
      </c>
      <c r="AE22" s="163">
        <v>1749.1273178299332</v>
      </c>
      <c r="AF22" s="160">
        <v>2800.0920209999995</v>
      </c>
      <c r="AG22" s="162">
        <v>2.3195587633001349</v>
      </c>
      <c r="AH22" s="163">
        <v>1792.1288581506217</v>
      </c>
      <c r="AI22" s="160">
        <v>2806.6376458880686</v>
      </c>
      <c r="AJ22" s="162">
        <v>0.2337646348398042</v>
      </c>
      <c r="AK22" s="163">
        <v>1821.6781372270495</v>
      </c>
      <c r="AL22" s="160">
        <v>2824.9556458880688</v>
      </c>
      <c r="AM22" s="162">
        <v>0.65266708108321125</v>
      </c>
      <c r="AN22" s="163">
        <v>1833.5676307520205</v>
      </c>
    </row>
    <row r="23" spans="1:40" ht="15.75" customHeight="1" x14ac:dyDescent="0.25">
      <c r="A23" s="161" t="s">
        <v>66</v>
      </c>
      <c r="B23" s="160"/>
      <c r="C23" s="162"/>
      <c r="D23" s="163"/>
      <c r="E23" s="160">
        <v>7391.9238949999999</v>
      </c>
      <c r="F23" s="162">
        <v>9.4801421374162107</v>
      </c>
      <c r="G23" s="163">
        <v>1394.0971100853931</v>
      </c>
      <c r="H23" s="160">
        <v>7485.1950550000001</v>
      </c>
      <c r="I23" s="162">
        <v>1.2617981641165184</v>
      </c>
      <c r="J23" s="163">
        <v>1432.8326343870106</v>
      </c>
      <c r="K23" s="160">
        <v>8072.2803279999998</v>
      </c>
      <c r="L23" s="162">
        <v>7.8432862294995953</v>
      </c>
      <c r="M23" s="163">
        <v>1559.7186745479446</v>
      </c>
      <c r="N23" s="160">
        <v>9697.5581215700004</v>
      </c>
      <c r="O23" s="162">
        <v>20.134060358786893</v>
      </c>
      <c r="P23" s="163">
        <v>1851.5426129228977</v>
      </c>
      <c r="Q23" s="160">
        <v>10111.830619879998</v>
      </c>
      <c r="R23" s="162">
        <v>4.271925912859893</v>
      </c>
      <c r="S23" s="163">
        <v>1912.4481656549797</v>
      </c>
      <c r="T23" s="160">
        <v>10703.197799299998</v>
      </c>
      <c r="U23" s="162">
        <v>5.848270225742942</v>
      </c>
      <c r="V23" s="163">
        <v>1982.4249963002696</v>
      </c>
      <c r="W23" s="160">
        <v>10877.306813429997</v>
      </c>
      <c r="X23" s="162">
        <v>1.6267008925256539</v>
      </c>
      <c r="Y23" s="163">
        <v>1967.9728666279605</v>
      </c>
      <c r="Z23" s="643">
        <v>11083.79379659</v>
      </c>
      <c r="AA23" s="644">
        <v>1.8983282047818788</v>
      </c>
      <c r="AB23" s="645">
        <v>1981.4199624070234</v>
      </c>
      <c r="AC23" s="160">
        <v>11315.319311199999</v>
      </c>
      <c r="AD23" s="162">
        <v>2.0888652284493889</v>
      </c>
      <c r="AE23" s="163">
        <v>2001.1922473718623</v>
      </c>
      <c r="AF23" s="160">
        <v>11201.755230000002</v>
      </c>
      <c r="AG23" s="162">
        <v>-1.0036312549093496</v>
      </c>
      <c r="AH23" s="163">
        <v>1963.402174267407</v>
      </c>
      <c r="AI23" s="160">
        <v>11254.85177424521</v>
      </c>
      <c r="AJ23" s="162">
        <v>0.47400200374854135</v>
      </c>
      <c r="AK23" s="163">
        <v>2046.3285009123979</v>
      </c>
      <c r="AL23" s="160">
        <v>11263.791774245208</v>
      </c>
      <c r="AM23" s="162">
        <v>7.9432409944805674E-2</v>
      </c>
      <c r="AN23" s="163">
        <v>2047.9539489560605</v>
      </c>
    </row>
    <row r="24" spans="1:40" ht="15.75" customHeight="1" x14ac:dyDescent="0.25">
      <c r="A24" s="161" t="s">
        <v>67</v>
      </c>
      <c r="B24" s="160"/>
      <c r="C24" s="162"/>
      <c r="D24" s="163"/>
      <c r="E24" s="160">
        <v>1686.7782259999999</v>
      </c>
      <c r="F24" s="162">
        <v>2.9514345064950276</v>
      </c>
      <c r="G24" s="163">
        <v>1316.4759276444001</v>
      </c>
      <c r="H24" s="160">
        <v>1822.7551960000003</v>
      </c>
      <c r="I24" s="162">
        <v>8.0613424992124845</v>
      </c>
      <c r="J24" s="163">
        <v>1427.0555303284159</v>
      </c>
      <c r="K24" s="160">
        <v>1972.3219180000001</v>
      </c>
      <c r="L24" s="162">
        <v>8.2055298664472858</v>
      </c>
      <c r="M24" s="163">
        <v>1541.3702185856407</v>
      </c>
      <c r="N24" s="160">
        <v>1953.0216622299999</v>
      </c>
      <c r="O24" s="162">
        <v>-0.97855505198518755</v>
      </c>
      <c r="P24" s="163">
        <v>1510.9437082851093</v>
      </c>
      <c r="Q24" s="160">
        <v>2246.3720667199996</v>
      </c>
      <c r="R24" s="162">
        <v>15.020335419887058</v>
      </c>
      <c r="S24" s="163">
        <v>1724.9399647697514</v>
      </c>
      <c r="T24" s="160">
        <v>2211.4855934399998</v>
      </c>
      <c r="U24" s="162">
        <v>-1.5530140263424241</v>
      </c>
      <c r="V24" s="163">
        <v>1691.317510462299</v>
      </c>
      <c r="W24" s="160">
        <v>2330.3965231599996</v>
      </c>
      <c r="X24" s="162">
        <v>5.3769705790862519</v>
      </c>
      <c r="Y24" s="163">
        <v>1769.6185588187941</v>
      </c>
      <c r="Z24" s="643">
        <v>2357.20082882</v>
      </c>
      <c r="AA24" s="644">
        <v>1.1502036410376197</v>
      </c>
      <c r="AB24" s="645">
        <v>1773.2233949407635</v>
      </c>
      <c r="AC24" s="160">
        <v>2344.8901805259998</v>
      </c>
      <c r="AD24" s="162">
        <v>-0.5222570832101241</v>
      </c>
      <c r="AE24" s="163">
        <v>1754.124015662929</v>
      </c>
      <c r="AF24" s="160">
        <v>2333.9721270000005</v>
      </c>
      <c r="AG24" s="162">
        <v>-0.46561044166043641</v>
      </c>
      <c r="AH24" s="163">
        <v>1740.9491396595042</v>
      </c>
      <c r="AI24" s="160">
        <v>2350.8978378044521</v>
      </c>
      <c r="AJ24" s="162">
        <v>0.72518907182526438</v>
      </c>
      <c r="AK24" s="163">
        <v>1799.5017190576755</v>
      </c>
      <c r="AL24" s="160">
        <v>2384.7848378044519</v>
      </c>
      <c r="AM24" s="162">
        <v>1.4414492818474589</v>
      </c>
      <c r="AN24" s="163">
        <v>1825.4406236638649</v>
      </c>
    </row>
    <row r="25" spans="1:40" ht="15.75" customHeight="1" x14ac:dyDescent="0.25">
      <c r="A25" s="161" t="s">
        <v>68</v>
      </c>
      <c r="B25" s="160"/>
      <c r="C25" s="162"/>
      <c r="D25" s="163"/>
      <c r="E25" s="160">
        <v>440.867074</v>
      </c>
      <c r="F25" s="162">
        <v>17.362389788435312</v>
      </c>
      <c r="G25" s="163">
        <v>1347.487977455628</v>
      </c>
      <c r="H25" s="160">
        <v>451.734309</v>
      </c>
      <c r="I25" s="162">
        <v>2.4649686131924637</v>
      </c>
      <c r="J25" s="163">
        <v>1393.7599008984548</v>
      </c>
      <c r="K25" s="160">
        <v>526.42138899999998</v>
      </c>
      <c r="L25" s="162">
        <v>16.533408800702801</v>
      </c>
      <c r="M25" s="163">
        <v>1638.0437281405971</v>
      </c>
      <c r="N25" s="160">
        <v>519.5679975700001</v>
      </c>
      <c r="O25" s="162">
        <v>-1.3018831630338399</v>
      </c>
      <c r="P25" s="163">
        <v>1614.4426243144569</v>
      </c>
      <c r="Q25" s="160">
        <v>654.41943278999997</v>
      </c>
      <c r="R25" s="162">
        <v>25.954530658295923</v>
      </c>
      <c r="S25" s="163">
        <v>2035.962519957689</v>
      </c>
      <c r="T25" s="160">
        <v>589.92981913999995</v>
      </c>
      <c r="U25" s="162">
        <v>-9.8544771775893203</v>
      </c>
      <c r="V25" s="163">
        <v>1840.7063510051762</v>
      </c>
      <c r="W25" s="160">
        <v>621.93004228999985</v>
      </c>
      <c r="X25" s="162">
        <v>5.4244118726952717</v>
      </c>
      <c r="Y25" s="163">
        <v>1940.7657909042109</v>
      </c>
      <c r="Z25" s="643">
        <v>651.12449324000011</v>
      </c>
      <c r="AA25" s="644">
        <v>4.6941695954264864</v>
      </c>
      <c r="AB25" s="645">
        <v>2029.5822641568252</v>
      </c>
      <c r="AC25" s="160">
        <v>664.84428458000014</v>
      </c>
      <c r="AD25" s="162">
        <v>2.1070918821883429</v>
      </c>
      <c r="AE25" s="163">
        <v>2074.3194781474645</v>
      </c>
      <c r="AF25" s="160">
        <v>662.85310000000004</v>
      </c>
      <c r="AG25" s="162">
        <v>-0.29949638226310077</v>
      </c>
      <c r="AH25" s="163">
        <v>2071.3835721316859</v>
      </c>
      <c r="AI25" s="160">
        <v>651.50754156850007</v>
      </c>
      <c r="AJ25" s="162">
        <v>-1.7116248579813487</v>
      </c>
      <c r="AK25" s="163">
        <v>2080.5299192658354</v>
      </c>
      <c r="AL25" s="160">
        <v>649.4385415685</v>
      </c>
      <c r="AM25" s="162">
        <v>-0.31757115121322621</v>
      </c>
      <c r="AN25" s="163">
        <v>2073.9227564498874</v>
      </c>
    </row>
    <row r="26" spans="1:40" ht="15.75" customHeight="1" x14ac:dyDescent="0.25">
      <c r="A26" s="161" t="s">
        <v>69</v>
      </c>
      <c r="B26" s="160"/>
      <c r="C26" s="162"/>
      <c r="D26" s="163"/>
      <c r="E26" s="160">
        <v>7118.4221250000001</v>
      </c>
      <c r="F26" s="162">
        <v>7.0455004996404895</v>
      </c>
      <c r="G26" s="163">
        <v>1231.0829714207839</v>
      </c>
      <c r="H26" s="160">
        <v>7561.0661720000007</v>
      </c>
      <c r="I26" s="162">
        <v>6.2182888177624154</v>
      </c>
      <c r="J26" s="163">
        <v>1314.1290442223758</v>
      </c>
      <c r="K26" s="160">
        <v>7788.404207999999</v>
      </c>
      <c r="L26" s="162">
        <v>3.0066928503002956</v>
      </c>
      <c r="M26" s="163">
        <v>1356.2207578770081</v>
      </c>
      <c r="N26" s="160">
        <v>8765.8361996600015</v>
      </c>
      <c r="O26" s="162">
        <v>12.549836469144934</v>
      </c>
      <c r="P26" s="163">
        <v>1517.9804559671811</v>
      </c>
      <c r="Q26" s="160">
        <v>9668.3591046399997</v>
      </c>
      <c r="R26" s="162">
        <v>10.295913412288083</v>
      </c>
      <c r="S26" s="163">
        <v>1669.8496093823132</v>
      </c>
      <c r="T26" s="160">
        <v>9219.7956153500018</v>
      </c>
      <c r="U26" s="162">
        <v>-4.6394996755418942</v>
      </c>
      <c r="V26" s="163">
        <v>1592.2119449196437</v>
      </c>
      <c r="W26" s="160">
        <v>9709.887416460002</v>
      </c>
      <c r="X26" s="162">
        <v>5.315647130984642</v>
      </c>
      <c r="Y26" s="163">
        <v>1673.8908132083416</v>
      </c>
      <c r="Z26" s="643">
        <v>10018.509917870002</v>
      </c>
      <c r="AA26" s="644">
        <v>3.1784354253874199</v>
      </c>
      <c r="AB26" s="645">
        <v>1723.7106924962357</v>
      </c>
      <c r="AC26" s="160">
        <v>10157.041009783999</v>
      </c>
      <c r="AD26" s="162">
        <v>1.3827514575485895</v>
      </c>
      <c r="AE26" s="163">
        <v>1745.5523584168038</v>
      </c>
      <c r="AF26" s="160">
        <v>10009.860083</v>
      </c>
      <c r="AG26" s="162">
        <v>-1.4490531902177468</v>
      </c>
      <c r="AH26" s="163">
        <v>1717.1459302815283</v>
      </c>
      <c r="AI26" s="160">
        <v>9976.6113456645726</v>
      </c>
      <c r="AJ26" s="162">
        <v>-0.33215986097442235</v>
      </c>
      <c r="AK26" s="163">
        <v>1730.7212907420712</v>
      </c>
      <c r="AL26" s="160">
        <v>9874.7243456645756</v>
      </c>
      <c r="AM26" s="162">
        <v>-1.0212585864064245</v>
      </c>
      <c r="AN26" s="163">
        <v>1713.0461509536035</v>
      </c>
    </row>
    <row r="27" spans="1:40" ht="15.75" customHeight="1" x14ac:dyDescent="0.25">
      <c r="A27" s="161" t="s">
        <v>70</v>
      </c>
      <c r="B27" s="160"/>
      <c r="C27" s="162"/>
      <c r="D27" s="163"/>
      <c r="E27" s="160">
        <v>4854.1650250000002</v>
      </c>
      <c r="F27" s="162">
        <v>7.1353130612108826</v>
      </c>
      <c r="G27" s="163">
        <v>1187.8225229823856</v>
      </c>
      <c r="H27" s="160">
        <v>5041.1810450000003</v>
      </c>
      <c r="I27" s="162">
        <v>3.8526918437429933</v>
      </c>
      <c r="J27" s="163">
        <v>1243.1144867078326</v>
      </c>
      <c r="K27" s="160">
        <v>5126.4981160000007</v>
      </c>
      <c r="L27" s="162">
        <v>1.6924024397937565</v>
      </c>
      <c r="M27" s="163">
        <v>1271.3034519255427</v>
      </c>
      <c r="N27" s="160">
        <v>5422.3595294500001</v>
      </c>
      <c r="O27" s="162">
        <v>5.7712186126940024</v>
      </c>
      <c r="P27" s="163">
        <v>1337.3421826162471</v>
      </c>
      <c r="Q27" s="160">
        <v>6161.3066905400019</v>
      </c>
      <c r="R27" s="162">
        <v>13.627778775579541</v>
      </c>
      <c r="S27" s="163">
        <v>1513.8929660284198</v>
      </c>
      <c r="T27" s="160">
        <v>6256.6268188799986</v>
      </c>
      <c r="U27" s="162">
        <v>1.5470765071044119</v>
      </c>
      <c r="V27" s="163">
        <v>1536.9926648576381</v>
      </c>
      <c r="W27" s="160">
        <v>6751.0794827700001</v>
      </c>
      <c r="X27" s="162">
        <v>7.9028632872579374</v>
      </c>
      <c r="Y27" s="163">
        <v>1657.4354864200404</v>
      </c>
      <c r="Z27" s="643">
        <v>7081.3129158400006</v>
      </c>
      <c r="AA27" s="644">
        <v>4.8915648810359462</v>
      </c>
      <c r="AB27" s="645">
        <v>1736.4143208592973</v>
      </c>
      <c r="AC27" s="160">
        <v>7144.0084862579997</v>
      </c>
      <c r="AD27" s="162">
        <v>0.88536647318263573</v>
      </c>
      <c r="AE27" s="163">
        <v>1750.1807349177545</v>
      </c>
      <c r="AF27" s="160">
        <v>7235.7704649999996</v>
      </c>
      <c r="AG27" s="162">
        <v>1.2844606626449349</v>
      </c>
      <c r="AH27" s="163">
        <v>1770.1554133710663</v>
      </c>
      <c r="AI27" s="160">
        <v>7080.3284908510086</v>
      </c>
      <c r="AJ27" s="162">
        <v>-2.1482435754544214</v>
      </c>
      <c r="AK27" s="163">
        <v>1748.1981779215305</v>
      </c>
      <c r="AL27" s="160">
        <v>7073.1034908510082</v>
      </c>
      <c r="AM27" s="162">
        <v>-0.10204328809512574</v>
      </c>
      <c r="AN27" s="163">
        <v>1746.4142590183603</v>
      </c>
    </row>
    <row r="28" spans="1:40" ht="15.75" customHeight="1" x14ac:dyDescent="0.25">
      <c r="A28" s="161" t="s">
        <v>71</v>
      </c>
      <c r="B28" s="160"/>
      <c r="C28" s="162"/>
      <c r="D28" s="163"/>
      <c r="E28" s="160">
        <v>703.55598399999997</v>
      </c>
      <c r="F28" s="162">
        <v>8.3774614820123467</v>
      </c>
      <c r="G28" s="163">
        <v>1163.2735467678119</v>
      </c>
      <c r="H28" s="160">
        <v>730.00723999999991</v>
      </c>
      <c r="I28" s="162">
        <v>3.7596519113680005</v>
      </c>
      <c r="J28" s="163">
        <v>1215.0303421691237</v>
      </c>
      <c r="K28" s="160">
        <v>769.24396200000001</v>
      </c>
      <c r="L28" s="162">
        <v>5.374840118024049</v>
      </c>
      <c r="M28" s="163">
        <v>1288.7079681895627</v>
      </c>
      <c r="N28" s="160">
        <v>826.58939044999988</v>
      </c>
      <c r="O28" s="162">
        <v>7.454777844587082</v>
      </c>
      <c r="P28" s="163">
        <v>1385.0985055456595</v>
      </c>
      <c r="Q28" s="160">
        <v>897.68177041999991</v>
      </c>
      <c r="R28" s="162">
        <v>8.600688660097239</v>
      </c>
      <c r="S28" s="163">
        <v>1507.9080193040334</v>
      </c>
      <c r="T28" s="160">
        <v>914.01574125999991</v>
      </c>
      <c r="U28" s="162">
        <v>1.81957252316239</v>
      </c>
      <c r="V28" s="163">
        <v>1542.0908320735871</v>
      </c>
      <c r="W28" s="160">
        <v>970.69153587000005</v>
      </c>
      <c r="X28" s="162">
        <v>6.2007460103335577</v>
      </c>
      <c r="Y28" s="163">
        <v>1641.9837540301437</v>
      </c>
      <c r="Z28" s="643">
        <v>1015.81418579</v>
      </c>
      <c r="AA28" s="644">
        <v>4.6485055501754173</v>
      </c>
      <c r="AB28" s="645">
        <v>1719.3846757029862</v>
      </c>
      <c r="AC28" s="160">
        <v>1035.0798273130001</v>
      </c>
      <c r="AD28" s="162">
        <v>1.8965714195079093</v>
      </c>
      <c r="AE28" s="163">
        <v>1755.1460428544783</v>
      </c>
      <c r="AF28" s="160">
        <v>1057.3461069999998</v>
      </c>
      <c r="AG28" s="162">
        <v>2.1511654559824178</v>
      </c>
      <c r="AH28" s="163">
        <v>1797.6023498889826</v>
      </c>
      <c r="AI28" s="160">
        <v>1068.1494908882601</v>
      </c>
      <c r="AJ28" s="162">
        <v>1.0217452749613438</v>
      </c>
      <c r="AK28" s="163">
        <v>1849.4109565523011</v>
      </c>
      <c r="AL28" s="160">
        <v>1064.69849088826</v>
      </c>
      <c r="AM28" s="162">
        <v>-0.32308211813406496</v>
      </c>
      <c r="AN28" s="163">
        <v>1843.4358404608683</v>
      </c>
    </row>
    <row r="29" spans="1:40" ht="15.75" customHeight="1" x14ac:dyDescent="0.25">
      <c r="A29" s="161" t="s">
        <v>72</v>
      </c>
      <c r="B29" s="160"/>
      <c r="C29" s="162"/>
      <c r="D29" s="163"/>
      <c r="E29" s="160">
        <v>2515.8527199999999</v>
      </c>
      <c r="F29" s="162">
        <v>8.566717238607767</v>
      </c>
      <c r="G29" s="163">
        <v>1231.2766090732193</v>
      </c>
      <c r="H29" s="160">
        <v>2552.1405630000004</v>
      </c>
      <c r="I29" s="162">
        <v>1.4423675404973835</v>
      </c>
      <c r="J29" s="163">
        <v>1260.1047542634819</v>
      </c>
      <c r="K29" s="160">
        <v>2585.8988660000005</v>
      </c>
      <c r="L29" s="162">
        <v>1.3227446594993859</v>
      </c>
      <c r="M29" s="163">
        <v>1286.9234141134141</v>
      </c>
      <c r="N29" s="160">
        <v>2768.0106189199996</v>
      </c>
      <c r="O29" s="162">
        <v>7.0424932434306236</v>
      </c>
      <c r="P29" s="163">
        <v>1376.9121465371138</v>
      </c>
      <c r="Q29" s="160">
        <v>2858.1954333699996</v>
      </c>
      <c r="R29" s="162">
        <v>3.2581094101867132</v>
      </c>
      <c r="S29" s="163">
        <v>1424.2254414498</v>
      </c>
      <c r="T29" s="160">
        <v>2986.4575410399993</v>
      </c>
      <c r="U29" s="162">
        <v>4.4875205583395088</v>
      </c>
      <c r="V29" s="163">
        <v>1492.3080164738353</v>
      </c>
      <c r="W29" s="160">
        <v>3428.2418545099999</v>
      </c>
      <c r="X29" s="162">
        <v>14.792921292165911</v>
      </c>
      <c r="Y29" s="163">
        <v>1711.6561424099298</v>
      </c>
      <c r="Z29" s="643">
        <v>3373.6922187299997</v>
      </c>
      <c r="AA29" s="644">
        <v>-1.5911839973669839</v>
      </c>
      <c r="AB29" s="645">
        <v>1679.9515880476522</v>
      </c>
      <c r="AC29" s="160">
        <v>3498.1357238689998</v>
      </c>
      <c r="AD29" s="162">
        <v>3.68864428260874</v>
      </c>
      <c r="AE29" s="163">
        <v>1741.214982364038</v>
      </c>
      <c r="AF29" s="160">
        <v>3453.941319</v>
      </c>
      <c r="AG29" s="162">
        <v>-1.263370216525503</v>
      </c>
      <c r="AH29" s="163">
        <v>1718.0684876313383</v>
      </c>
      <c r="AI29" s="160">
        <v>3412.423846255906</v>
      </c>
      <c r="AJ29" s="162">
        <v>-1.2020317923674022</v>
      </c>
      <c r="AK29" s="163">
        <v>1742.4389717904482</v>
      </c>
      <c r="AL29" s="160">
        <v>3390.2098462559065</v>
      </c>
      <c r="AM29" s="162">
        <v>-0.65097423417587985</v>
      </c>
      <c r="AN29" s="163">
        <v>1731.0961430378534</v>
      </c>
    </row>
    <row r="30" spans="1:40" ht="15.75" customHeight="1" x14ac:dyDescent="0.25">
      <c r="A30" s="161" t="s">
        <v>73</v>
      </c>
      <c r="B30" s="160"/>
      <c r="C30" s="162"/>
      <c r="D30" s="163"/>
      <c r="E30" s="160">
        <v>6242.335603999999</v>
      </c>
      <c r="F30" s="162">
        <v>16.440843459284523</v>
      </c>
      <c r="G30" s="163">
        <v>1229.6049804006536</v>
      </c>
      <c r="H30" s="160">
        <v>6472.177694</v>
      </c>
      <c r="I30" s="162">
        <v>3.6819886750837543</v>
      </c>
      <c r="J30" s="163">
        <v>1288.1462933374096</v>
      </c>
      <c r="K30" s="160">
        <v>6642.9861870000004</v>
      </c>
      <c r="L30" s="162">
        <v>2.6391193362683416</v>
      </c>
      <c r="M30" s="163">
        <v>1331.8755157945768</v>
      </c>
      <c r="N30" s="160">
        <v>7494.7824105800009</v>
      </c>
      <c r="O30" s="162">
        <v>12.822489759905329</v>
      </c>
      <c r="P30" s="163">
        <v>1496.5105852155241</v>
      </c>
      <c r="Q30" s="160">
        <v>7814.84833944</v>
      </c>
      <c r="R30" s="162">
        <v>4.270516625114805</v>
      </c>
      <c r="S30" s="163">
        <v>1558.2491080401035</v>
      </c>
      <c r="T30" s="160">
        <v>8405.2236416600008</v>
      </c>
      <c r="U30" s="162">
        <v>7.5545330705970706</v>
      </c>
      <c r="V30" s="163">
        <v>1675.3361878056712</v>
      </c>
      <c r="W30" s="160">
        <v>8327.08639554</v>
      </c>
      <c r="X30" s="162">
        <v>-0.92962721102051449</v>
      </c>
      <c r="Y30" s="163">
        <v>1657.7016724437776</v>
      </c>
      <c r="Z30" s="643">
        <v>8279.6330827999991</v>
      </c>
      <c r="AA30" s="644">
        <v>-0.56986694368172974</v>
      </c>
      <c r="AB30" s="645">
        <v>1644.8269950321239</v>
      </c>
      <c r="AC30" s="160">
        <v>8393.18613</v>
      </c>
      <c r="AD30" s="162">
        <v>1.371474388592105</v>
      </c>
      <c r="AE30" s="163">
        <v>1665.1838724576403</v>
      </c>
      <c r="AF30" s="160">
        <v>8511.1063139999987</v>
      </c>
      <c r="AG30" s="162">
        <v>1.4049513757178966</v>
      </c>
      <c r="AH30" s="163">
        <v>1686.3580300826184</v>
      </c>
      <c r="AI30" s="160">
        <v>8672.9631890009514</v>
      </c>
      <c r="AJ30" s="162">
        <v>1.9017137024209503</v>
      </c>
      <c r="AK30" s="163">
        <v>1734.6432893842402</v>
      </c>
      <c r="AL30" s="160">
        <v>8716.8251890009524</v>
      </c>
      <c r="AM30" s="162">
        <v>0.50573257425589857</v>
      </c>
      <c r="AN30" s="163">
        <v>1743.4159455458005</v>
      </c>
    </row>
    <row r="31" spans="1:40" ht="15.75" customHeight="1" x14ac:dyDescent="0.25">
      <c r="A31" s="161" t="s">
        <v>74</v>
      </c>
      <c r="B31" s="160"/>
      <c r="C31" s="162"/>
      <c r="D31" s="163"/>
      <c r="E31" s="160">
        <v>2085.0237080000002</v>
      </c>
      <c r="F31" s="162">
        <v>8.5092138958328363</v>
      </c>
      <c r="G31" s="163">
        <v>1265.1505105446213</v>
      </c>
      <c r="H31" s="160">
        <v>2210.6896269999997</v>
      </c>
      <c r="I31" s="162">
        <v>6.0270738657711016</v>
      </c>
      <c r="J31" s="163">
        <v>1345.6495676394929</v>
      </c>
      <c r="K31" s="160">
        <v>2272.757983</v>
      </c>
      <c r="L31" s="162">
        <v>2.8076467741982229</v>
      </c>
      <c r="M31" s="163">
        <v>1385.5171418852356</v>
      </c>
      <c r="N31" s="160">
        <v>2439.5767077199994</v>
      </c>
      <c r="O31" s="162">
        <v>7.3399247540294974</v>
      </c>
      <c r="P31" s="163">
        <v>1481.60769435203</v>
      </c>
      <c r="Q31" s="160">
        <v>2692.3591160800006</v>
      </c>
      <c r="R31" s="162">
        <v>10.361732326762899</v>
      </c>
      <c r="S31" s="163">
        <v>1628.904427209724</v>
      </c>
      <c r="T31" s="160">
        <v>2632.5320788800004</v>
      </c>
      <c r="U31" s="162">
        <v>-2.2221046532271913</v>
      </c>
      <c r="V31" s="163">
        <v>1588.1971565916167</v>
      </c>
      <c r="W31" s="160">
        <v>2705.5951880600001</v>
      </c>
      <c r="X31" s="162">
        <v>2.7753929293459554</v>
      </c>
      <c r="Y31" s="163">
        <v>1627.396310478608</v>
      </c>
      <c r="Z31" s="643">
        <v>2905.4850379</v>
      </c>
      <c r="AA31" s="644">
        <v>7.3880176429248987</v>
      </c>
      <c r="AB31" s="645">
        <v>1741.5748748583146</v>
      </c>
      <c r="AC31" s="160">
        <v>3051.0487884680006</v>
      </c>
      <c r="AD31" s="162">
        <v>5.00996386727945</v>
      </c>
      <c r="AE31" s="163">
        <v>1825.1141431629903</v>
      </c>
      <c r="AF31" s="160">
        <v>3134.1982760000005</v>
      </c>
      <c r="AG31" s="162">
        <v>2.7252755788854879</v>
      </c>
      <c r="AH31" s="163">
        <v>1872.3838323253133</v>
      </c>
      <c r="AI31" s="160">
        <v>3236.5484291890834</v>
      </c>
      <c r="AJ31" s="162">
        <v>3.2655927984143553</v>
      </c>
      <c r="AK31" s="163">
        <v>1976.1005791686664</v>
      </c>
      <c r="AL31" s="160">
        <v>3267.3324291890835</v>
      </c>
      <c r="AM31" s="162">
        <v>0.95113670237009329</v>
      </c>
      <c r="AN31" s="163">
        <v>1994.8959970528872</v>
      </c>
    </row>
    <row r="32" spans="1:40" ht="15.75" customHeight="1" x14ac:dyDescent="0.25">
      <c r="A32" s="164"/>
      <c r="B32" s="165"/>
      <c r="C32" s="162"/>
      <c r="D32" s="166"/>
      <c r="E32" s="165"/>
      <c r="F32" s="162"/>
      <c r="G32" s="166"/>
      <c r="H32" s="165"/>
      <c r="I32" s="162"/>
      <c r="J32" s="166"/>
      <c r="K32" s="165"/>
      <c r="L32" s="162"/>
      <c r="M32" s="166"/>
      <c r="N32" s="165"/>
      <c r="O32" s="162"/>
      <c r="P32" s="166"/>
      <c r="Q32" s="165"/>
      <c r="R32" s="162"/>
      <c r="S32" s="166"/>
      <c r="T32" s="165"/>
      <c r="U32" s="162"/>
      <c r="V32" s="166"/>
      <c r="W32" s="165"/>
      <c r="X32" s="162"/>
      <c r="Y32" s="166"/>
      <c r="Z32" s="646"/>
      <c r="AA32" s="647"/>
      <c r="AB32" s="648"/>
      <c r="AC32" s="165"/>
      <c r="AD32" s="162"/>
      <c r="AE32" s="166"/>
      <c r="AF32" s="167"/>
      <c r="AG32" s="162"/>
      <c r="AH32" s="166"/>
      <c r="AI32" s="167"/>
      <c r="AJ32" s="162"/>
      <c r="AK32" s="166"/>
      <c r="AL32" s="167"/>
      <c r="AM32" s="162"/>
      <c r="AN32" s="166"/>
    </row>
    <row r="33" spans="1:41" ht="15.75" customHeight="1" x14ac:dyDescent="0.25">
      <c r="A33" s="168" t="s">
        <v>75</v>
      </c>
      <c r="B33" s="169"/>
      <c r="C33" s="170"/>
      <c r="D33" s="171"/>
      <c r="E33" s="169">
        <v>75601.448890999993</v>
      </c>
      <c r="F33" s="170">
        <v>8.5237933210817598</v>
      </c>
      <c r="G33" s="171">
        <v>1306.9882212882967</v>
      </c>
      <c r="H33" s="169">
        <v>79142.901302999991</v>
      </c>
      <c r="I33" s="170">
        <v>4.684371085408646</v>
      </c>
      <c r="J33" s="171">
        <v>1374.4251349037211</v>
      </c>
      <c r="K33" s="169">
        <v>81863.674903000021</v>
      </c>
      <c r="L33" s="170">
        <v>3.4377986593939736</v>
      </c>
      <c r="M33" s="171">
        <v>1421.1292839586743</v>
      </c>
      <c r="N33" s="169">
        <v>90078.670906639993</v>
      </c>
      <c r="O33" s="170">
        <v>10.034970968474122</v>
      </c>
      <c r="P33" s="171">
        <v>1548.4002262237857</v>
      </c>
      <c r="Q33" s="169">
        <v>96337.393827079999</v>
      </c>
      <c r="R33" s="170">
        <v>6.9480631290915902</v>
      </c>
      <c r="S33" s="171">
        <v>1643.7850987358192</v>
      </c>
      <c r="T33" s="169">
        <v>99130.134712940009</v>
      </c>
      <c r="U33" s="170">
        <v>2.8989167912024039</v>
      </c>
      <c r="V33" s="171">
        <v>1681.8392186107228</v>
      </c>
      <c r="W33" s="169">
        <v>103287.7367747</v>
      </c>
      <c r="X33" s="170">
        <v>4.1940849508573006</v>
      </c>
      <c r="Y33" s="171">
        <v>1739.5742922153061</v>
      </c>
      <c r="Z33" s="649">
        <v>106595.59622563999</v>
      </c>
      <c r="AA33" s="650">
        <v>3.2025674627331449</v>
      </c>
      <c r="AB33" s="651">
        <v>1781.5762501201068</v>
      </c>
      <c r="AC33" s="169">
        <v>109604.05974934499</v>
      </c>
      <c r="AD33" s="170">
        <v>2.8223150207225483</v>
      </c>
      <c r="AE33" s="171">
        <v>1820.8861587316487</v>
      </c>
      <c r="AF33" s="172">
        <v>110768.280782</v>
      </c>
      <c r="AG33" s="170">
        <v>1.0622061220336956</v>
      </c>
      <c r="AH33" s="171">
        <v>1831.3834418113231</v>
      </c>
      <c r="AI33" s="172">
        <v>112168.58727779931</v>
      </c>
      <c r="AJ33" s="170">
        <v>1.264176428408426</v>
      </c>
      <c r="AK33" s="171">
        <v>1888.5442359353212</v>
      </c>
      <c r="AL33" s="172">
        <v>113036.41401308595</v>
      </c>
      <c r="AM33" s="170">
        <v>0.77368072144597766</v>
      </c>
      <c r="AN33" s="171">
        <v>1903.1555386047321</v>
      </c>
    </row>
    <row r="34" spans="1:41" s="124" customFormat="1" ht="42.6" customHeight="1" x14ac:dyDescent="0.3">
      <c r="A34" s="738" t="s">
        <v>76</v>
      </c>
      <c r="B34" s="738"/>
      <c r="C34" s="738"/>
      <c r="D34" s="738"/>
      <c r="E34" s="738"/>
      <c r="F34" s="738"/>
      <c r="G34" s="738"/>
      <c r="H34" s="738"/>
      <c r="I34" s="738"/>
      <c r="J34" s="738"/>
      <c r="K34" s="738"/>
      <c r="L34" s="738"/>
      <c r="M34" s="738"/>
      <c r="N34" s="738"/>
      <c r="O34" s="738"/>
      <c r="P34" s="738"/>
      <c r="Q34" s="739"/>
      <c r="R34" s="739"/>
      <c r="S34" s="739"/>
      <c r="T34" s="739"/>
      <c r="U34" s="739"/>
      <c r="V34" s="739"/>
      <c r="W34" s="739"/>
      <c r="X34" s="739"/>
      <c r="Y34" s="739"/>
      <c r="Z34" s="739"/>
      <c r="AA34" s="739"/>
      <c r="AB34" s="739"/>
      <c r="AC34" s="24"/>
      <c r="AD34" s="24"/>
      <c r="AE34" s="24"/>
      <c r="AF34" s="24"/>
    </row>
    <row r="35" spans="1:41" s="124" customFormat="1" ht="22.15" customHeight="1" x14ac:dyDescent="0.3">
      <c r="A35" s="730" t="s">
        <v>77</v>
      </c>
      <c r="B35" s="730"/>
      <c r="C35" s="730"/>
      <c r="D35" s="730"/>
      <c r="E35" s="730"/>
      <c r="F35" s="730"/>
      <c r="G35" s="730"/>
      <c r="H35" s="730"/>
      <c r="I35" s="730"/>
      <c r="J35" s="730"/>
      <c r="K35" s="730"/>
      <c r="L35" s="730"/>
      <c r="M35" s="730"/>
      <c r="N35" s="730"/>
      <c r="O35" s="730"/>
      <c r="P35" s="730"/>
      <c r="Q35" s="731"/>
      <c r="R35" s="731"/>
      <c r="S35" s="731"/>
      <c r="T35" s="731"/>
      <c r="U35" s="731"/>
      <c r="V35" s="731"/>
      <c r="W35" s="731"/>
      <c r="X35" s="731"/>
      <c r="Y35" s="731"/>
      <c r="Z35" s="731"/>
      <c r="AA35" s="731"/>
      <c r="AB35" s="731"/>
      <c r="AC35" s="24"/>
      <c r="AD35" s="24"/>
      <c r="AE35" s="24"/>
      <c r="AF35" s="24"/>
    </row>
    <row r="36" spans="1:41" s="124" customFormat="1" ht="63.75" customHeight="1" x14ac:dyDescent="0.3">
      <c r="A36" s="730" t="s">
        <v>78</v>
      </c>
      <c r="B36" s="730"/>
      <c r="C36" s="730"/>
      <c r="D36" s="730"/>
      <c r="E36" s="730"/>
      <c r="F36" s="730"/>
      <c r="G36" s="730"/>
      <c r="H36" s="730"/>
      <c r="I36" s="730"/>
      <c r="J36" s="730"/>
      <c r="K36" s="730"/>
      <c r="L36" s="730"/>
      <c r="M36" s="730"/>
      <c r="N36" s="730"/>
      <c r="O36" s="730"/>
      <c r="P36" s="730"/>
      <c r="Q36" s="731"/>
      <c r="R36" s="731"/>
      <c r="S36" s="731"/>
      <c r="T36" s="731"/>
      <c r="U36" s="731"/>
      <c r="V36" s="731"/>
      <c r="W36" s="731"/>
      <c r="X36" s="731"/>
      <c r="Y36" s="731"/>
      <c r="Z36" s="731"/>
      <c r="AA36" s="731"/>
      <c r="AB36" s="731"/>
      <c r="AC36" s="173"/>
      <c r="AD36" s="174"/>
      <c r="AE36" s="174"/>
      <c r="AF36" s="174"/>
      <c r="AG36" s="174"/>
      <c r="AH36" s="174"/>
      <c r="AI36" s="174"/>
      <c r="AJ36" s="174"/>
      <c r="AK36" s="174"/>
      <c r="AL36" s="174"/>
      <c r="AM36" s="174"/>
      <c r="AN36" s="174"/>
      <c r="AO36" s="174"/>
    </row>
    <row r="37" spans="1:41" s="124" customFormat="1" ht="18.75" x14ac:dyDescent="0.3">
      <c r="A37" s="24" t="s">
        <v>47</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row>
    <row r="38" spans="1:41" x14ac:dyDescent="0.25">
      <c r="A38" s="175"/>
      <c r="B38" s="175"/>
      <c r="C38" s="175"/>
      <c r="D38" s="175"/>
      <c r="E38" s="175"/>
      <c r="F38" s="175"/>
      <c r="G38" s="175"/>
      <c r="H38" s="175"/>
      <c r="I38" s="175"/>
      <c r="J38" s="175"/>
      <c r="K38" s="175"/>
      <c r="L38" s="175"/>
      <c r="M38" s="175"/>
      <c r="N38" s="175"/>
      <c r="O38" s="175"/>
      <c r="P38" s="175"/>
      <c r="Q38" s="175"/>
      <c r="R38" s="145"/>
      <c r="S38" s="175"/>
      <c r="T38" s="175"/>
      <c r="U38" s="145"/>
      <c r="V38" s="175"/>
      <c r="W38" s="175"/>
      <c r="X38" s="175"/>
      <c r="Y38" s="175"/>
      <c r="Z38" s="175"/>
      <c r="AA38" s="175"/>
      <c r="AB38" s="175"/>
      <c r="AC38" s="176"/>
    </row>
    <row r="39" spans="1:41" ht="139.15" customHeight="1" x14ac:dyDescent="0.25">
      <c r="A39" s="730" t="s">
        <v>79</v>
      </c>
      <c r="B39" s="730"/>
      <c r="C39" s="730"/>
      <c r="D39" s="730"/>
      <c r="E39" s="730"/>
      <c r="F39" s="730"/>
      <c r="G39" s="730"/>
      <c r="H39" s="730"/>
      <c r="I39" s="730"/>
      <c r="J39" s="730"/>
      <c r="K39" s="730"/>
      <c r="L39" s="730"/>
      <c r="M39" s="730"/>
      <c r="N39" s="730"/>
      <c r="O39" s="730"/>
      <c r="P39" s="730"/>
      <c r="Q39" s="731"/>
      <c r="R39" s="731"/>
      <c r="S39" s="731"/>
      <c r="T39" s="731"/>
      <c r="U39" s="731"/>
      <c r="V39" s="731"/>
      <c r="W39" s="731"/>
      <c r="X39" s="731"/>
      <c r="Y39" s="731"/>
      <c r="Z39" s="731"/>
      <c r="AA39" s="731"/>
      <c r="AB39" s="731"/>
      <c r="AC39" s="173"/>
      <c r="AD39" s="177"/>
      <c r="AE39" s="177"/>
      <c r="AF39" s="177"/>
      <c r="AG39" s="177"/>
      <c r="AH39" s="177"/>
      <c r="AI39" s="177"/>
      <c r="AJ39" s="177"/>
      <c r="AK39" s="177"/>
      <c r="AL39" s="177"/>
      <c r="AM39" s="177"/>
      <c r="AN39" s="177"/>
      <c r="AO39" s="177"/>
    </row>
    <row r="40" spans="1:41" ht="18.75" x14ac:dyDescent="0.3">
      <c r="A40" s="178" t="s">
        <v>80</v>
      </c>
      <c r="B40" s="178"/>
      <c r="C40" s="178"/>
      <c r="D40" s="178"/>
      <c r="E40" s="178"/>
      <c r="F40" s="178"/>
      <c r="G40" s="178"/>
      <c r="H40" s="178"/>
      <c r="I40" s="178"/>
      <c r="J40" s="178"/>
      <c r="K40" s="178"/>
      <c r="L40" s="178"/>
      <c r="M40" s="178"/>
      <c r="N40" s="178"/>
      <c r="O40" s="178"/>
      <c r="P40" s="178"/>
      <c r="Q40" s="3"/>
      <c r="R40" s="179"/>
      <c r="S40" s="3"/>
      <c r="T40" s="176"/>
      <c r="U40" s="180"/>
      <c r="V40" s="176"/>
      <c r="W40" s="176"/>
      <c r="X40" s="176"/>
      <c r="Y40" s="176"/>
      <c r="Z40" s="176"/>
      <c r="AA40" s="176"/>
      <c r="AB40" s="176"/>
      <c r="AC40" s="176"/>
    </row>
    <row r="41" spans="1:41" ht="18.75" x14ac:dyDescent="0.3">
      <c r="A41" s="3" t="s">
        <v>81</v>
      </c>
      <c r="B41" s="3"/>
      <c r="C41" s="3"/>
      <c r="D41" s="3"/>
      <c r="E41" s="3"/>
      <c r="F41" s="3"/>
      <c r="G41" s="3"/>
      <c r="H41" s="3"/>
      <c r="I41" s="3"/>
      <c r="J41" s="3"/>
      <c r="K41" s="3"/>
      <c r="L41" s="3"/>
      <c r="M41" s="3"/>
      <c r="N41" s="3"/>
      <c r="O41" s="3"/>
      <c r="P41" s="3"/>
      <c r="Q41" s="3"/>
      <c r="R41" s="179"/>
      <c r="S41" s="3"/>
      <c r="T41" s="176"/>
      <c r="U41" s="180"/>
      <c r="V41" s="176"/>
      <c r="W41" s="176"/>
      <c r="X41" s="176"/>
      <c r="Y41" s="176"/>
      <c r="Z41" s="176"/>
      <c r="AA41" s="176"/>
      <c r="AB41" s="176"/>
      <c r="AC41" s="176"/>
    </row>
    <row r="42" spans="1:41" ht="18.75" x14ac:dyDescent="0.3">
      <c r="A42" s="3" t="s">
        <v>82</v>
      </c>
      <c r="B42" s="3"/>
      <c r="C42" s="3"/>
      <c r="D42" s="3"/>
      <c r="E42" s="3"/>
      <c r="F42" s="3"/>
      <c r="G42" s="3"/>
      <c r="H42" s="3"/>
      <c r="I42" s="3"/>
      <c r="J42" s="3"/>
      <c r="K42" s="3"/>
      <c r="L42" s="3"/>
      <c r="M42" s="3"/>
      <c r="N42" s="3"/>
      <c r="O42" s="3"/>
      <c r="P42" s="3"/>
      <c r="Q42" s="3"/>
      <c r="R42" s="179"/>
      <c r="S42" s="3"/>
      <c r="T42" s="176"/>
      <c r="U42" s="180"/>
      <c r="V42" s="176"/>
      <c r="W42" s="176"/>
      <c r="X42" s="176"/>
      <c r="Y42" s="176"/>
      <c r="Z42" s="176"/>
      <c r="AA42" s="176"/>
      <c r="AB42" s="176"/>
      <c r="AC42" s="176"/>
    </row>
  </sheetData>
  <mergeCells count="17">
    <mergeCell ref="A39:AB39"/>
    <mergeCell ref="Z5:AB5"/>
    <mergeCell ref="W5:Y5"/>
    <mergeCell ref="T5:V5"/>
    <mergeCell ref="Q5:S5"/>
    <mergeCell ref="N5:P5"/>
    <mergeCell ref="K5:M5"/>
    <mergeCell ref="H5:J5"/>
    <mergeCell ref="A35:AB35"/>
    <mergeCell ref="A34:AB34"/>
    <mergeCell ref="AL5:AN5"/>
    <mergeCell ref="E5:G5"/>
    <mergeCell ref="B5:D5"/>
    <mergeCell ref="A36:AB36"/>
    <mergeCell ref="AC5:AE5"/>
    <mergeCell ref="AF5:AH5"/>
    <mergeCell ref="AI5:AK5"/>
  </mergeCells>
  <phoneticPr fontId="48" type="noConversion"/>
  <printOptions horizontalCentered="1" verticalCentered="1"/>
  <pageMargins left="0" right="0" top="0" bottom="0" header="0" footer="0"/>
  <pageSetup paperSize="9" scale="6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H55"/>
  <sheetViews>
    <sheetView showGridLines="0" zoomScale="55" zoomScaleNormal="55" zoomScaleSheetLayoutView="50" workbookViewId="0">
      <selection activeCell="T16" sqref="T16"/>
    </sheetView>
  </sheetViews>
  <sheetFormatPr defaultColWidth="12.5703125" defaultRowHeight="15.75" x14ac:dyDescent="0.25"/>
  <cols>
    <col min="1" max="1" width="18.42578125" style="134" customWidth="1"/>
    <col min="2" max="2" width="16.5703125" style="134" bestFit="1" customWidth="1"/>
    <col min="3" max="3" width="15.85546875" style="135" customWidth="1"/>
    <col min="4" max="4" width="15.28515625" style="135" customWidth="1"/>
    <col min="5" max="5" width="14.42578125" style="134" customWidth="1"/>
    <col min="6" max="6" width="11.85546875" style="134" customWidth="1"/>
    <col min="7" max="7" width="16.5703125" style="134" bestFit="1" customWidth="1"/>
    <col min="8" max="8" width="15.85546875" style="135" customWidth="1"/>
    <col min="9" max="9" width="15.28515625" style="135" customWidth="1"/>
    <col min="10" max="10" width="14.42578125" style="134" customWidth="1"/>
    <col min="11" max="11" width="11.85546875" style="134" customWidth="1"/>
    <col min="12" max="12" width="11.85546875" style="134" hidden="1" customWidth="1"/>
    <col min="13" max="13" width="16.5703125" style="134" customWidth="1"/>
    <col min="14" max="14" width="17.42578125" style="134" bestFit="1" customWidth="1"/>
    <col min="15" max="15" width="12" style="134" customWidth="1"/>
    <col min="16" max="16" width="21" style="134" customWidth="1"/>
    <col min="17" max="17" width="12.28515625" style="134" customWidth="1"/>
    <col min="18" max="18" width="12.28515625" style="134" hidden="1" customWidth="1"/>
    <col min="19" max="19" width="18" style="134" customWidth="1"/>
    <col min="20" max="20" width="16.85546875" style="134" customWidth="1"/>
    <col min="21" max="21" width="12" style="134" customWidth="1"/>
    <col min="22" max="22" width="16.140625" style="134" customWidth="1"/>
    <col min="23" max="23" width="12.140625" style="134" customWidth="1"/>
    <col min="24" max="24" width="9.5703125" style="134" hidden="1" customWidth="1"/>
    <col min="25" max="25" width="7.140625" style="134" customWidth="1"/>
    <col min="26" max="26" width="12.5703125" style="134" customWidth="1"/>
    <col min="27" max="41" width="12.5703125" style="134" hidden="1" customWidth="1"/>
    <col min="42" max="42" width="15.85546875" style="134" hidden="1" customWidth="1"/>
    <col min="43" max="44" width="12.5703125" style="134" hidden="1" customWidth="1"/>
    <col min="45" max="45" width="14.85546875" style="134" hidden="1" customWidth="1"/>
    <col min="46" max="46" width="16" style="134" hidden="1" customWidth="1"/>
    <col min="47" max="47" width="15.140625" style="134" hidden="1" customWidth="1"/>
    <col min="48" max="49" width="12.5703125" style="134" hidden="1" customWidth="1"/>
    <col min="50" max="50" width="16.7109375" style="134" hidden="1" customWidth="1"/>
    <col min="51" max="53" width="12.5703125" style="134" hidden="1" customWidth="1"/>
    <col min="54" max="54" width="15.7109375" style="134" hidden="1" customWidth="1"/>
    <col min="55" max="60" width="12.5703125" style="134" hidden="1" customWidth="1"/>
    <col min="61" max="72" width="12.5703125" style="134" customWidth="1"/>
    <col min="73" max="16384" width="12.5703125" style="134"/>
  </cols>
  <sheetData>
    <row r="1" spans="1:60" x14ac:dyDescent="0.25">
      <c r="A1" s="133">
        <f ca="1">NOW()</f>
        <v>41722.449282060188</v>
      </c>
      <c r="B1" s="181"/>
      <c r="E1" s="136"/>
      <c r="F1" s="136"/>
      <c r="G1" s="136"/>
      <c r="H1" s="136"/>
      <c r="I1" s="136"/>
      <c r="J1" s="136"/>
      <c r="K1" s="136"/>
      <c r="L1" s="136"/>
      <c r="M1" s="136"/>
      <c r="O1" s="136"/>
      <c r="P1" s="136"/>
      <c r="Q1" s="136"/>
      <c r="R1" s="136"/>
    </row>
    <row r="2" spans="1:60" ht="20.25" x14ac:dyDescent="0.3">
      <c r="H2" s="134"/>
      <c r="I2" s="182" t="s">
        <v>83</v>
      </c>
    </row>
    <row r="3" spans="1:60" ht="20.25" x14ac:dyDescent="0.3">
      <c r="G3" s="183" t="s">
        <v>84</v>
      </c>
      <c r="H3" s="134"/>
      <c r="I3" s="134"/>
    </row>
    <row r="4" spans="1:60" x14ac:dyDescent="0.25">
      <c r="A4" s="135"/>
      <c r="P4" s="184" t="s">
        <v>3</v>
      </c>
    </row>
    <row r="5" spans="1:60" ht="26.25" customHeight="1" thickBot="1" x14ac:dyDescent="0.3">
      <c r="A5" s="139"/>
      <c r="B5" s="745" t="s">
        <v>11</v>
      </c>
      <c r="C5" s="746"/>
      <c r="D5" s="746"/>
      <c r="E5" s="746"/>
      <c r="F5" s="746"/>
      <c r="G5" s="745" t="s">
        <v>12</v>
      </c>
      <c r="H5" s="746"/>
      <c r="I5" s="746"/>
      <c r="J5" s="746"/>
      <c r="K5" s="746"/>
      <c r="L5" s="185"/>
      <c r="M5" s="745" t="s">
        <v>13</v>
      </c>
      <c r="N5" s="746"/>
      <c r="O5" s="746"/>
      <c r="P5" s="746"/>
      <c r="Q5" s="747"/>
      <c r="R5" s="186"/>
      <c r="S5" s="745" t="s">
        <v>14</v>
      </c>
      <c r="T5" s="746"/>
      <c r="U5" s="746"/>
      <c r="V5" s="746"/>
      <c r="W5" s="747"/>
      <c r="X5" s="186"/>
      <c r="Y5" s="186"/>
      <c r="AA5" s="742" t="s">
        <v>85</v>
      </c>
      <c r="AB5" s="748"/>
      <c r="AC5" s="740" t="s">
        <v>86</v>
      </c>
      <c r="AD5" s="741"/>
      <c r="AE5" s="741"/>
      <c r="AF5" s="748"/>
      <c r="AG5" s="740" t="s">
        <v>87</v>
      </c>
      <c r="AH5" s="741"/>
      <c r="AI5" s="741"/>
      <c r="AJ5" s="741"/>
      <c r="AK5" s="742" t="s">
        <v>88</v>
      </c>
      <c r="AL5" s="741"/>
      <c r="AM5" s="741"/>
      <c r="AN5" s="741"/>
      <c r="AO5" s="743"/>
      <c r="AP5" s="187"/>
      <c r="AQ5" s="187"/>
      <c r="AR5" s="187"/>
      <c r="AS5" s="187"/>
      <c r="AT5" s="187"/>
      <c r="AU5" s="187"/>
      <c r="AV5" s="187"/>
      <c r="AW5" s="187"/>
      <c r="AX5" s="187"/>
      <c r="AY5" s="742" t="s">
        <v>89</v>
      </c>
      <c r="AZ5" s="741"/>
      <c r="BA5" s="741"/>
      <c r="BB5" s="741"/>
      <c r="BC5" s="743"/>
      <c r="BD5" s="742" t="s">
        <v>90</v>
      </c>
      <c r="BE5" s="741"/>
      <c r="BF5" s="741"/>
      <c r="BG5" s="741"/>
      <c r="BH5" s="743"/>
    </row>
    <row r="6" spans="1:60" ht="78.75" x14ac:dyDescent="0.25">
      <c r="A6" s="140"/>
      <c r="B6" s="188" t="s">
        <v>91</v>
      </c>
      <c r="C6" s="189" t="s">
        <v>92</v>
      </c>
      <c r="D6" s="189" t="s">
        <v>93</v>
      </c>
      <c r="E6" s="190" t="s">
        <v>94</v>
      </c>
      <c r="F6" s="191" t="s">
        <v>95</v>
      </c>
      <c r="G6" s="188" t="s">
        <v>91</v>
      </c>
      <c r="H6" s="189" t="s">
        <v>92</v>
      </c>
      <c r="I6" s="189" t="s">
        <v>93</v>
      </c>
      <c r="J6" s="190" t="s">
        <v>94</v>
      </c>
      <c r="K6" s="191" t="s">
        <v>95</v>
      </c>
      <c r="L6" s="192"/>
      <c r="M6" s="188" t="s">
        <v>91</v>
      </c>
      <c r="N6" s="189" t="s">
        <v>92</v>
      </c>
      <c r="O6" s="189" t="s">
        <v>93</v>
      </c>
      <c r="P6" s="193" t="s">
        <v>94</v>
      </c>
      <c r="Q6" s="194" t="s">
        <v>95</v>
      </c>
      <c r="R6" s="195"/>
      <c r="S6" s="188" t="s">
        <v>91</v>
      </c>
      <c r="T6" s="189" t="s">
        <v>92</v>
      </c>
      <c r="U6" s="189" t="s">
        <v>93</v>
      </c>
      <c r="V6" s="193" t="s">
        <v>94</v>
      </c>
      <c r="W6" s="194" t="s">
        <v>95</v>
      </c>
      <c r="X6" s="195"/>
      <c r="Y6" s="195"/>
      <c r="AA6" s="196" t="s">
        <v>96</v>
      </c>
      <c r="AB6" s="197" t="s">
        <v>97</v>
      </c>
      <c r="AC6" s="198" t="s">
        <v>96</v>
      </c>
      <c r="AD6" s="199" t="s">
        <v>97</v>
      </c>
      <c r="AE6" s="199" t="s">
        <v>98</v>
      </c>
      <c r="AF6" s="197" t="s">
        <v>99</v>
      </c>
      <c r="AG6" s="198" t="s">
        <v>96</v>
      </c>
      <c r="AH6" s="199" t="s">
        <v>97</v>
      </c>
      <c r="AI6" s="199" t="s">
        <v>98</v>
      </c>
      <c r="AJ6" s="199" t="s">
        <v>99</v>
      </c>
      <c r="AK6" s="196" t="s">
        <v>96</v>
      </c>
      <c r="AL6" s="199" t="s">
        <v>97</v>
      </c>
      <c r="AM6" s="199" t="s">
        <v>98</v>
      </c>
      <c r="AN6" s="199" t="s">
        <v>100</v>
      </c>
      <c r="AO6" s="200" t="s">
        <v>99</v>
      </c>
      <c r="AP6" s="201"/>
      <c r="AQ6" s="201"/>
      <c r="AR6" s="201"/>
      <c r="AS6" s="201"/>
      <c r="AT6" s="201"/>
      <c r="AU6" s="201"/>
      <c r="AV6" s="201"/>
      <c r="AW6" s="201"/>
      <c r="AX6" s="201"/>
      <c r="AY6" s="196" t="s">
        <v>96</v>
      </c>
      <c r="AZ6" s="199" t="s">
        <v>97</v>
      </c>
      <c r="BA6" s="199" t="s">
        <v>98</v>
      </c>
      <c r="BB6" s="199" t="s">
        <v>100</v>
      </c>
      <c r="BC6" s="200" t="s">
        <v>99</v>
      </c>
      <c r="BD6" s="196" t="s">
        <v>96</v>
      </c>
      <c r="BE6" s="199" t="s">
        <v>97</v>
      </c>
      <c r="BF6" s="199" t="s">
        <v>98</v>
      </c>
      <c r="BG6" s="199" t="s">
        <v>100</v>
      </c>
      <c r="BH6" s="200" t="s">
        <v>99</v>
      </c>
    </row>
    <row r="7" spans="1:60" ht="31.5" customHeight="1" x14ac:dyDescent="0.25">
      <c r="A7" s="140"/>
      <c r="B7" s="188"/>
      <c r="C7" s="189"/>
      <c r="D7" s="202"/>
      <c r="E7" s="190"/>
      <c r="F7" s="192"/>
      <c r="G7" s="188"/>
      <c r="H7" s="189"/>
      <c r="I7" s="202" t="s">
        <v>101</v>
      </c>
      <c r="J7" s="190"/>
      <c r="K7" s="192"/>
      <c r="L7" s="192"/>
      <c r="M7" s="188"/>
      <c r="N7" s="189"/>
      <c r="O7" s="202" t="s">
        <v>102</v>
      </c>
      <c r="P7" s="190"/>
      <c r="Q7" s="203"/>
      <c r="R7" s="195"/>
      <c r="S7" s="188"/>
      <c r="T7" s="189"/>
      <c r="U7" s="202" t="s">
        <v>102</v>
      </c>
      <c r="V7" s="190"/>
      <c r="W7" s="203"/>
      <c r="X7" s="195"/>
      <c r="Y7" s="195"/>
      <c r="AA7" s="204" t="s">
        <v>103</v>
      </c>
      <c r="AB7" s="205" t="s">
        <v>103</v>
      </c>
      <c r="AC7" s="206" t="s">
        <v>103</v>
      </c>
      <c r="AD7" s="190" t="s">
        <v>103</v>
      </c>
      <c r="AE7" s="190" t="s">
        <v>103</v>
      </c>
      <c r="AF7" s="205" t="s">
        <v>103</v>
      </c>
      <c r="AG7" s="206" t="s">
        <v>103</v>
      </c>
      <c r="AH7" s="190" t="s">
        <v>103</v>
      </c>
      <c r="AI7" s="190" t="s">
        <v>103</v>
      </c>
      <c r="AJ7" s="190" t="s">
        <v>103</v>
      </c>
      <c r="AK7" s="204" t="s">
        <v>103</v>
      </c>
      <c r="AL7" s="190" t="s">
        <v>103</v>
      </c>
      <c r="AM7" s="190" t="s">
        <v>103</v>
      </c>
      <c r="AN7" s="190"/>
      <c r="AO7" s="207" t="s">
        <v>103</v>
      </c>
      <c r="AP7" s="201"/>
      <c r="AQ7" s="201"/>
      <c r="AR7" s="201"/>
      <c r="AS7" s="201"/>
      <c r="AT7" s="201"/>
      <c r="AU7" s="201"/>
      <c r="AV7" s="201"/>
      <c r="AW7" s="201"/>
      <c r="AX7" s="201"/>
      <c r="AY7" s="204" t="s">
        <v>103</v>
      </c>
      <c r="AZ7" s="190" t="s">
        <v>103</v>
      </c>
      <c r="BA7" s="190" t="s">
        <v>103</v>
      </c>
      <c r="BB7" s="190"/>
      <c r="BC7" s="207" t="s">
        <v>103</v>
      </c>
      <c r="BD7" s="204" t="s">
        <v>103</v>
      </c>
      <c r="BE7" s="190" t="s">
        <v>103</v>
      </c>
      <c r="BF7" s="190" t="s">
        <v>103</v>
      </c>
      <c r="BG7" s="190"/>
      <c r="BH7" s="207" t="s">
        <v>103</v>
      </c>
    </row>
    <row r="8" spans="1:60" x14ac:dyDescent="0.25">
      <c r="A8" s="140"/>
      <c r="B8" s="208" t="s">
        <v>104</v>
      </c>
      <c r="C8" s="209" t="s">
        <v>105</v>
      </c>
      <c r="D8" s="209" t="s">
        <v>106</v>
      </c>
      <c r="E8" s="210" t="s">
        <v>107</v>
      </c>
      <c r="F8" s="210"/>
      <c r="G8" s="208" t="s">
        <v>104</v>
      </c>
      <c r="H8" s="209" t="s">
        <v>105</v>
      </c>
      <c r="I8" s="189" t="s">
        <v>106</v>
      </c>
      <c r="J8" s="210" t="s">
        <v>107</v>
      </c>
      <c r="K8" s="210"/>
      <c r="L8" s="210"/>
      <c r="M8" s="208" t="s">
        <v>104</v>
      </c>
      <c r="N8" s="209" t="s">
        <v>105</v>
      </c>
      <c r="O8" s="209" t="s">
        <v>106</v>
      </c>
      <c r="P8" s="210" t="s">
        <v>107</v>
      </c>
      <c r="Q8" s="211"/>
      <c r="R8" s="190"/>
      <c r="S8" s="208" t="s">
        <v>104</v>
      </c>
      <c r="T8" s="209" t="s">
        <v>105</v>
      </c>
      <c r="U8" s="189" t="s">
        <v>106</v>
      </c>
      <c r="V8" s="210" t="s">
        <v>107</v>
      </c>
      <c r="W8" s="211"/>
      <c r="X8" s="190"/>
      <c r="Y8" s="190"/>
      <c r="AA8" s="212"/>
      <c r="AB8" s="213"/>
      <c r="AC8" s="214"/>
      <c r="AD8" s="215"/>
      <c r="AE8" s="215"/>
      <c r="AF8" s="213"/>
      <c r="AG8" s="214"/>
      <c r="AH8" s="215"/>
      <c r="AI8" s="215"/>
      <c r="AJ8" s="215"/>
      <c r="AK8" s="212"/>
      <c r="AL8" s="215"/>
      <c r="AM8" s="215"/>
      <c r="AN8" s="215"/>
      <c r="AO8" s="216"/>
      <c r="AP8" s="201" t="s">
        <v>108</v>
      </c>
      <c r="AQ8" s="201"/>
      <c r="AR8" s="201" t="s">
        <v>99</v>
      </c>
      <c r="AS8" s="201"/>
      <c r="AT8" s="201"/>
      <c r="AU8" s="201" t="s">
        <v>109</v>
      </c>
      <c r="AV8" s="201" t="s">
        <v>110</v>
      </c>
      <c r="AW8" s="201" t="s">
        <v>110</v>
      </c>
      <c r="AX8" s="201" t="s">
        <v>111</v>
      </c>
      <c r="AY8" s="212"/>
      <c r="AZ8" s="215"/>
      <c r="BA8" s="215"/>
      <c r="BB8" s="215"/>
      <c r="BC8" s="216"/>
      <c r="BD8" s="212"/>
      <c r="BE8" s="201"/>
      <c r="BF8" s="215"/>
      <c r="BG8" s="215"/>
      <c r="BH8" s="216"/>
    </row>
    <row r="9" spans="1:60" ht="15.75" customHeight="1" x14ac:dyDescent="0.25">
      <c r="A9" s="156" t="s">
        <v>54</v>
      </c>
      <c r="B9" s="217">
        <v>-8544.6720951099996</v>
      </c>
      <c r="C9" s="218">
        <v>8559.6450862132442</v>
      </c>
      <c r="D9" s="219">
        <v>1.7579796493700002</v>
      </c>
      <c r="E9" s="218">
        <v>16.730970752614567</v>
      </c>
      <c r="F9" s="220">
        <v>3.7687450970557892</v>
      </c>
      <c r="G9" s="217">
        <v>-8685.5211220000001</v>
      </c>
      <c r="H9" s="218">
        <v>8689.0118217314521</v>
      </c>
      <c r="I9" s="221">
        <v>-1.45687679881585</v>
      </c>
      <c r="J9" s="218">
        <v>2.0338229326361184</v>
      </c>
      <c r="K9" s="220">
        <v>0.45685581094948213</v>
      </c>
      <c r="L9" s="167">
        <v>0</v>
      </c>
      <c r="M9" s="160">
        <v>-8619.8240901039553</v>
      </c>
      <c r="N9" s="222">
        <v>8625.3074551003374</v>
      </c>
      <c r="O9" s="222">
        <v>-9.385345881590601E-2</v>
      </c>
      <c r="P9" s="222">
        <v>5.3895115375661726</v>
      </c>
      <c r="Q9" s="220">
        <v>1.2367894299229134</v>
      </c>
      <c r="R9" s="223">
        <v>0</v>
      </c>
      <c r="S9" s="160">
        <v>-8678.6020901039556</v>
      </c>
      <c r="T9" s="222">
        <v>8694.9194010427509</v>
      </c>
      <c r="U9" s="224">
        <v>-9.385345881590601E-2</v>
      </c>
      <c r="V9" s="218">
        <v>16.223457479979437</v>
      </c>
      <c r="W9" s="220">
        <v>3.7229720333994245</v>
      </c>
      <c r="X9" s="167">
        <f>IF(V9&gt;0,0,IF(V9&lt;0,V9))</f>
        <v>0</v>
      </c>
      <c r="Y9" s="167"/>
      <c r="AA9" s="225">
        <v>-2.3750231300000464</v>
      </c>
      <c r="AB9" s="226">
        <v>-1.02363508</v>
      </c>
      <c r="AC9" s="227">
        <v>-1.36674468399997</v>
      </c>
      <c r="AD9" s="219">
        <v>-1.5032963100000001</v>
      </c>
      <c r="AE9" s="219">
        <v>-0.18580503000000001</v>
      </c>
      <c r="AF9" s="226">
        <v>0</v>
      </c>
      <c r="AG9" s="227">
        <v>3.3552420000000001</v>
      </c>
      <c r="AH9" s="219">
        <v>-1.3667934499999999</v>
      </c>
      <c r="AI9" s="219">
        <v>-0.23046890063000003</v>
      </c>
      <c r="AJ9" s="219">
        <v>0</v>
      </c>
      <c r="AK9" s="225">
        <v>0.50471286118414993</v>
      </c>
      <c r="AL9" s="219">
        <v>-1.81736103</v>
      </c>
      <c r="AM9" s="219">
        <f>+AU9+AW9</f>
        <v>-0.14422863000000002</v>
      </c>
      <c r="AN9" s="219">
        <f>+[9]mobilità!V8/1000000</f>
        <v>3.965074</v>
      </c>
      <c r="AO9" s="228">
        <v>0</v>
      </c>
      <c r="AP9" s="229">
        <v>3965074</v>
      </c>
      <c r="AQ9" s="230">
        <f>+AP9/1000000</f>
        <v>3.965074</v>
      </c>
      <c r="AR9" s="231">
        <v>0</v>
      </c>
      <c r="AS9" s="232">
        <f>+AR9/1000000</f>
        <v>0</v>
      </c>
      <c r="AT9" s="231">
        <v>-99013.53</v>
      </c>
      <c r="AU9" s="232">
        <f>+AT9/1000000</f>
        <v>-9.9013530000000002E-2</v>
      </c>
      <c r="AV9" s="231">
        <v>-45215.100000000006</v>
      </c>
      <c r="AW9" s="232">
        <f>+AV9/1000000</f>
        <v>-4.5215100000000008E-2</v>
      </c>
      <c r="AX9" s="232">
        <v>1817361.03</v>
      </c>
      <c r="AY9" s="225">
        <f>+[10]mobilità!B8/1000000</f>
        <v>1.953347451184094</v>
      </c>
      <c r="AZ9" s="219">
        <f>+[10]mobilità!J8/1000000</f>
        <v>-1.81736103</v>
      </c>
      <c r="BA9" s="219">
        <f>+[10]mobilità!M8/1000000+[10]mobilità!P8/1000000</f>
        <v>-0.22983988</v>
      </c>
      <c r="BB9" s="219">
        <f>+[9]mobilità!V8/1000000</f>
        <v>3.965074</v>
      </c>
      <c r="BC9" s="228">
        <f>+[10]mobilità!S8/1000000</f>
        <v>0</v>
      </c>
      <c r="BD9" s="225">
        <f>+[10]mobilità!B8/1000000</f>
        <v>1.953347451184094</v>
      </c>
      <c r="BE9" s="219">
        <f>+[10]mobilità!J8/1000000</f>
        <v>-1.81736103</v>
      </c>
      <c r="BF9" s="219">
        <f>+[10]mobilità!M8/1000000+[10]mobilità!P8/1000000</f>
        <v>-0.22983988</v>
      </c>
      <c r="BG9" s="219">
        <f>+[9]mobilità!V8/1000000</f>
        <v>3.965074</v>
      </c>
      <c r="BH9" s="228">
        <f>+[10]mobilità!S8/1000000</f>
        <v>0</v>
      </c>
    </row>
    <row r="10" spans="1:60" ht="15.75" customHeight="1" x14ac:dyDescent="0.25">
      <c r="A10" s="161" t="s">
        <v>55</v>
      </c>
      <c r="B10" s="217">
        <v>-268.27617974000009</v>
      </c>
      <c r="C10" s="218">
        <v>283.47599999999994</v>
      </c>
      <c r="D10" s="233">
        <v>-16.181593150000001</v>
      </c>
      <c r="E10" s="218">
        <v>-0.98177289000014767</v>
      </c>
      <c r="F10" s="234">
        <v>-7.7022334583351464</v>
      </c>
      <c r="G10" s="217">
        <v>-282.598366</v>
      </c>
      <c r="H10" s="218">
        <v>292.27599999999995</v>
      </c>
      <c r="I10" s="218">
        <v>-13.824806720953045</v>
      </c>
      <c r="J10" s="218">
        <v>-4.1471727209530904</v>
      </c>
      <c r="K10" s="234">
        <v>-32.387641516877189</v>
      </c>
      <c r="L10" s="167">
        <v>-4.1471727209530904</v>
      </c>
      <c r="M10" s="160">
        <v>-290.86340415887594</v>
      </c>
      <c r="N10" s="222">
        <v>307.017</v>
      </c>
      <c r="O10" s="222">
        <v>-13.698034368039995</v>
      </c>
      <c r="P10" s="222">
        <v>2.4555614730840638</v>
      </c>
      <c r="Q10" s="234">
        <v>19.393156476734038</v>
      </c>
      <c r="R10" s="223">
        <v>0</v>
      </c>
      <c r="S10" s="160">
        <v>-289.30740415887595</v>
      </c>
      <c r="T10" s="222">
        <v>303.89799999999997</v>
      </c>
      <c r="U10" s="218">
        <v>-13.698034368039995</v>
      </c>
      <c r="V10" s="218">
        <v>0.89256147308401879</v>
      </c>
      <c r="W10" s="234">
        <v>7.0491349951351987</v>
      </c>
      <c r="X10" s="167">
        <f t="shared" ref="X10:X31" si="0">IF(V10&gt;0,0,IF(V10&lt;0,V10))</f>
        <v>0</v>
      </c>
      <c r="Y10" s="167"/>
      <c r="AA10" s="235">
        <v>-16.339383889999997</v>
      </c>
      <c r="AB10" s="236">
        <v>-4.7423150000000004E-2</v>
      </c>
      <c r="AC10" s="237">
        <v>-14.231719219999995</v>
      </c>
      <c r="AD10" s="233">
        <v>-7.1140729999999999E-2</v>
      </c>
      <c r="AE10" s="233">
        <v>-3.6922000000000003E-2</v>
      </c>
      <c r="AF10" s="236">
        <v>4.3617438245073796E-2</v>
      </c>
      <c r="AG10" s="237">
        <v>-16.249016000000001</v>
      </c>
      <c r="AH10" s="233">
        <v>-2.7788150000000001E-2</v>
      </c>
      <c r="AI10" s="233">
        <v>-3.6548999999999998E-2</v>
      </c>
      <c r="AJ10" s="233">
        <v>0.13175999999999999</v>
      </c>
      <c r="AK10" s="235">
        <v>-13.900946680953044</v>
      </c>
      <c r="AL10" s="233">
        <v>-4.216404E-2</v>
      </c>
      <c r="AM10" s="233">
        <f t="shared" ref="AM10:AM29" si="1">+AU10+AW10</f>
        <v>-2.5409999999999999E-2</v>
      </c>
      <c r="AN10" s="233">
        <f>+[9]mobilità!V9/1000000</f>
        <v>0.30784899999999998</v>
      </c>
      <c r="AO10" s="238">
        <v>0.14371400000000001</v>
      </c>
      <c r="AP10" s="229">
        <v>307849</v>
      </c>
      <c r="AQ10" s="230">
        <f t="shared" ref="AQ10:AQ29" si="2">+AP10/1000000</f>
        <v>0.30784899999999998</v>
      </c>
      <c r="AR10" s="229">
        <v>143714</v>
      </c>
      <c r="AS10" s="232">
        <f t="shared" ref="AS10:AS29" si="3">+AR10/1000000</f>
        <v>0.14371400000000001</v>
      </c>
      <c r="AT10" s="229">
        <v>-25410</v>
      </c>
      <c r="AU10" s="232">
        <f t="shared" ref="AU10:AU29" si="4">+AT10/1000000</f>
        <v>-2.5409999999999999E-2</v>
      </c>
      <c r="AV10" s="229">
        <v>0</v>
      </c>
      <c r="AW10" s="232">
        <f t="shared" ref="AW10:AW29" si="5">+AV10/1000000</f>
        <v>0</v>
      </c>
      <c r="AX10" s="232">
        <v>42164.04</v>
      </c>
      <c r="AY10" s="235">
        <f>+[10]mobilità!B9/1000000</f>
        <v>-13.799584328039995</v>
      </c>
      <c r="AZ10" s="233">
        <f>+[10]mobilità!J9/1000000</f>
        <v>-4.216404E-2</v>
      </c>
      <c r="BA10" s="233">
        <f>+[10]mobilità!M9/1000000+[10]mobilità!P9/1000000</f>
        <v>0</v>
      </c>
      <c r="BB10" s="233">
        <f>+[9]mobilità!V9/1000000</f>
        <v>0.30784899999999998</v>
      </c>
      <c r="BC10" s="233">
        <f>+[10]mobilità!S9/1000000</f>
        <v>0.14371400000000001</v>
      </c>
      <c r="BD10" s="235">
        <f>+[10]mobilità!B9/1000000</f>
        <v>-13.799584328039995</v>
      </c>
      <c r="BE10" s="233">
        <f>+[10]mobilità!J9/1000000</f>
        <v>-4.216404E-2</v>
      </c>
      <c r="BF10" s="233">
        <f>+[10]mobilità!M9/1000000+[10]mobilità!P9/1000000</f>
        <v>0</v>
      </c>
      <c r="BG10" s="233">
        <f>+[9]mobilità!V9/1000000</f>
        <v>0.30784899999999998</v>
      </c>
      <c r="BH10" s="238">
        <f>+[10]mobilità!S9/1000000</f>
        <v>0.14371400000000001</v>
      </c>
    </row>
    <row r="11" spans="1:60" ht="15.75" customHeight="1" x14ac:dyDescent="0.25">
      <c r="A11" s="161" t="s">
        <v>56</v>
      </c>
      <c r="B11" s="217">
        <v>-17433.942248110001</v>
      </c>
      <c r="C11" s="218">
        <v>16998.220307997024</v>
      </c>
      <c r="D11" s="233">
        <v>437.60115012000006</v>
      </c>
      <c r="E11" s="218">
        <v>1.8792100070231754</v>
      </c>
      <c r="F11" s="234">
        <v>0.19206167761621326</v>
      </c>
      <c r="G11" s="217">
        <v>-18038.112680000002</v>
      </c>
      <c r="H11" s="218">
        <v>17609.297495614312</v>
      </c>
      <c r="I11" s="218">
        <v>450.48361644212338</v>
      </c>
      <c r="J11" s="218">
        <v>21.668432056433005</v>
      </c>
      <c r="K11" s="234">
        <v>2.194954425967552</v>
      </c>
      <c r="L11" s="167">
        <v>0</v>
      </c>
      <c r="M11" s="160">
        <v>-18834.499276688504</v>
      </c>
      <c r="N11" s="222">
        <v>18394.05783345965</v>
      </c>
      <c r="O11" s="222">
        <v>454.44323889456268</v>
      </c>
      <c r="P11" s="222">
        <v>14.001795665708642</v>
      </c>
      <c r="Q11" s="234">
        <v>1.4433529970843517</v>
      </c>
      <c r="R11" s="223">
        <v>0</v>
      </c>
      <c r="S11" s="160">
        <v>-18906.224276688507</v>
      </c>
      <c r="T11" s="222">
        <v>18451.425374123188</v>
      </c>
      <c r="U11" s="218">
        <v>454.44323889456268</v>
      </c>
      <c r="V11" s="218">
        <v>-0.35566367075603011</v>
      </c>
      <c r="W11" s="234">
        <v>-3.6663027899840245E-2</v>
      </c>
      <c r="X11" s="167">
        <f t="shared" si="0"/>
        <v>-0.35566367075603011</v>
      </c>
      <c r="Y11" s="167"/>
      <c r="AA11" s="235">
        <v>442.90777931999997</v>
      </c>
      <c r="AB11" s="236">
        <v>-1.9000356</v>
      </c>
      <c r="AC11" s="237">
        <v>448.1396376242003</v>
      </c>
      <c r="AD11" s="233">
        <v>-2.6105418399999998</v>
      </c>
      <c r="AE11" s="233">
        <v>0.20544575000000001</v>
      </c>
      <c r="AF11" s="236">
        <v>0</v>
      </c>
      <c r="AG11" s="237">
        <v>440.38798100000002</v>
      </c>
      <c r="AH11" s="233">
        <v>-2.9084031000000001</v>
      </c>
      <c r="AI11" s="233">
        <v>0.12157221999999999</v>
      </c>
      <c r="AJ11" s="233">
        <v>0</v>
      </c>
      <c r="AK11" s="235">
        <v>454.07452700335625</v>
      </c>
      <c r="AL11" s="233">
        <v>-3.79121672</v>
      </c>
      <c r="AM11" s="233">
        <f t="shared" si="1"/>
        <v>0.20030615876712329</v>
      </c>
      <c r="AN11" s="233">
        <f>+[9]mobilità!V10/1000000</f>
        <v>1.8986019999999999</v>
      </c>
      <c r="AO11" s="238">
        <v>0</v>
      </c>
      <c r="AP11" s="229">
        <v>1898602</v>
      </c>
      <c r="AQ11" s="230">
        <f t="shared" si="2"/>
        <v>1.8986019999999999</v>
      </c>
      <c r="AR11" s="229">
        <v>0</v>
      </c>
      <c r="AS11" s="232">
        <f t="shared" si="3"/>
        <v>0</v>
      </c>
      <c r="AT11" s="229">
        <v>200306.1587671233</v>
      </c>
      <c r="AU11" s="232">
        <f t="shared" si="4"/>
        <v>0.20030615876712329</v>
      </c>
      <c r="AV11" s="229">
        <v>0</v>
      </c>
      <c r="AW11" s="232">
        <f t="shared" si="5"/>
        <v>0</v>
      </c>
      <c r="AX11" s="232">
        <v>3791216.72</v>
      </c>
      <c r="AY11" s="235">
        <f>+[10]mobilità!B10/1000000</f>
        <v>452.87262766335624</v>
      </c>
      <c r="AZ11" s="233">
        <f>+[10]mobilità!J10/1000000</f>
        <v>-3.79121672</v>
      </c>
      <c r="BA11" s="233">
        <f>+[10]mobilità!M10/1000000+[10]mobilità!P10/1000000</f>
        <v>5.3618279512064717</v>
      </c>
      <c r="BB11" s="233">
        <f>+[9]mobilità!V10/1000000</f>
        <v>1.8986019999999999</v>
      </c>
      <c r="BC11" s="233">
        <f>+[10]mobilità!S10/1000000</f>
        <v>0</v>
      </c>
      <c r="BD11" s="235">
        <f>+[10]mobilità!B10/1000000</f>
        <v>452.87262766335624</v>
      </c>
      <c r="BE11" s="233">
        <f>+[10]mobilità!J10/1000000</f>
        <v>-3.79121672</v>
      </c>
      <c r="BF11" s="233">
        <f>+[10]mobilità!M10/1000000+[10]mobilità!P10/1000000</f>
        <v>5.3618279512064717</v>
      </c>
      <c r="BG11" s="233">
        <f>+[9]mobilità!V10/1000000</f>
        <v>1.8986019999999999</v>
      </c>
      <c r="BH11" s="238">
        <f>+[10]mobilità!S10/1000000</f>
        <v>0</v>
      </c>
    </row>
    <row r="12" spans="1:60" ht="15.75" customHeight="1" x14ac:dyDescent="0.25">
      <c r="A12" s="161" t="s">
        <v>57</v>
      </c>
      <c r="B12" s="217">
        <v>-1106.1704681299998</v>
      </c>
      <c r="C12" s="218">
        <v>1139.1530000000002</v>
      </c>
      <c r="D12" s="233">
        <v>4.194400850000001</v>
      </c>
      <c r="E12" s="218">
        <v>37.176932720000458</v>
      </c>
      <c r="F12" s="234">
        <v>74.183836087687936</v>
      </c>
      <c r="G12" s="217">
        <v>-1109.7246679999998</v>
      </c>
      <c r="H12" s="218">
        <v>1113.8410000000001</v>
      </c>
      <c r="I12" s="218">
        <v>4.1067192791119087</v>
      </c>
      <c r="J12" s="218">
        <v>8.2230512791121928</v>
      </c>
      <c r="K12" s="234">
        <v>16.265683595779993</v>
      </c>
      <c r="L12" s="167">
        <v>0</v>
      </c>
      <c r="M12" s="160">
        <v>-1141.4449561264043</v>
      </c>
      <c r="N12" s="222">
        <v>1153.385</v>
      </c>
      <c r="O12" s="222">
        <v>5.0239642791119081</v>
      </c>
      <c r="P12" s="222">
        <v>16.964008152707549</v>
      </c>
      <c r="Q12" s="234">
        <v>33.611530137639093</v>
      </c>
      <c r="R12" s="223">
        <v>0</v>
      </c>
      <c r="S12" s="160">
        <v>-1169.9979561264042</v>
      </c>
      <c r="T12" s="222">
        <v>1171.6399999999999</v>
      </c>
      <c r="U12" s="218">
        <v>5.0239642791119081</v>
      </c>
      <c r="V12" s="218">
        <v>6.6660081527075477</v>
      </c>
      <c r="W12" s="234">
        <v>13.207653044349501</v>
      </c>
      <c r="X12" s="167">
        <f t="shared" si="0"/>
        <v>0</v>
      </c>
      <c r="Y12" s="167"/>
      <c r="AA12" s="235">
        <v>7.6734169300000055</v>
      </c>
      <c r="AB12" s="236">
        <v>-8.467247E-2</v>
      </c>
      <c r="AC12" s="237">
        <v>6.9835486200000076</v>
      </c>
      <c r="AD12" s="233">
        <v>-0.1346994</v>
      </c>
      <c r="AE12" s="233">
        <v>-1.0865530000000001</v>
      </c>
      <c r="AF12" s="236">
        <v>-0.14658425126116198</v>
      </c>
      <c r="AG12" s="237">
        <v>5.2123249999999999</v>
      </c>
      <c r="AH12" s="233">
        <v>-7.8841740000000007E-2</v>
      </c>
      <c r="AI12" s="233">
        <v>-0.99468441000000007</v>
      </c>
      <c r="AJ12" s="233">
        <v>5.5601999999999999E-2</v>
      </c>
      <c r="AK12" s="235">
        <v>5.2034944491119086</v>
      </c>
      <c r="AL12" s="233">
        <v>-0.21824136</v>
      </c>
      <c r="AM12" s="233">
        <f t="shared" si="1"/>
        <v>-0.95252381000000008</v>
      </c>
      <c r="AN12" s="233">
        <f>+[9]mobilità!V11/1000000</f>
        <v>6.2004999999999998E-2</v>
      </c>
      <c r="AO12" s="238">
        <v>7.399E-2</v>
      </c>
      <c r="AP12" s="229">
        <v>62005</v>
      </c>
      <c r="AQ12" s="230">
        <f t="shared" si="2"/>
        <v>6.2004999999999998E-2</v>
      </c>
      <c r="AR12" s="229">
        <v>73990</v>
      </c>
      <c r="AS12" s="232">
        <f t="shared" si="3"/>
        <v>7.399E-2</v>
      </c>
      <c r="AT12" s="229">
        <v>-952523.81</v>
      </c>
      <c r="AU12" s="232">
        <f t="shared" si="4"/>
        <v>-0.95252381000000008</v>
      </c>
      <c r="AV12" s="229">
        <v>0</v>
      </c>
      <c r="AW12" s="232">
        <f t="shared" si="5"/>
        <v>0</v>
      </c>
      <c r="AX12" s="232">
        <v>218241.36</v>
      </c>
      <c r="AY12" s="235">
        <f>+[10]mobilità!B11/1000000</f>
        <v>5.2034944491119086</v>
      </c>
      <c r="AZ12" s="233">
        <f>+[10]mobilità!J11/1000000</f>
        <v>-0.21824136</v>
      </c>
      <c r="BA12" s="233">
        <f>+[10]mobilità!M11/1000000+[10]mobilità!P11/1000000</f>
        <v>-3.5278810000000001E-2</v>
      </c>
      <c r="BB12" s="233">
        <f>+[9]mobilità!V11/1000000</f>
        <v>6.2004999999999998E-2</v>
      </c>
      <c r="BC12" s="233">
        <f>+[10]mobilità!S11/1000000</f>
        <v>7.399E-2</v>
      </c>
      <c r="BD12" s="235">
        <f>+[10]mobilità!B11/1000000</f>
        <v>5.2034944491119086</v>
      </c>
      <c r="BE12" s="233">
        <f>+[10]mobilità!J11/1000000</f>
        <v>-0.21824136</v>
      </c>
      <c r="BF12" s="233">
        <f>+[10]mobilità!M11/1000000+[10]mobilità!P11/1000000</f>
        <v>-3.5278810000000001E-2</v>
      </c>
      <c r="BG12" s="233">
        <f>+[9]mobilità!V11/1000000</f>
        <v>6.2004999999999998E-2</v>
      </c>
      <c r="BH12" s="238">
        <f>+[10]mobilità!S11/1000000</f>
        <v>7.399E-2</v>
      </c>
    </row>
    <row r="13" spans="1:60" ht="15.75" customHeight="1" x14ac:dyDescent="0.25">
      <c r="A13" s="161" t="s">
        <v>58</v>
      </c>
      <c r="B13" s="217">
        <v>-1076.1870319899999</v>
      </c>
      <c r="C13" s="218">
        <v>1079.8660000000002</v>
      </c>
      <c r="D13" s="233">
        <v>-15.77260997</v>
      </c>
      <c r="E13" s="218">
        <v>-12.09364195999971</v>
      </c>
      <c r="F13" s="234">
        <v>-23.154012938601394</v>
      </c>
      <c r="G13" s="217">
        <v>-1117.3839150000001</v>
      </c>
      <c r="H13" s="218">
        <v>1120.8399999999997</v>
      </c>
      <c r="I13" s="218">
        <v>-15.130119214638645</v>
      </c>
      <c r="J13" s="218">
        <v>-11.67403421463907</v>
      </c>
      <c r="K13" s="234">
        <v>-22.145900373408054</v>
      </c>
      <c r="L13" s="167">
        <v>-11.67403421463907</v>
      </c>
      <c r="M13" s="160">
        <v>-1188.4092423688003</v>
      </c>
      <c r="N13" s="222">
        <v>1206</v>
      </c>
      <c r="O13" s="222">
        <v>-15.834926034638649</v>
      </c>
      <c r="P13" s="222">
        <v>1.7558315965610731</v>
      </c>
      <c r="Q13" s="234">
        <v>3.3452248747060227</v>
      </c>
      <c r="R13" s="223">
        <v>0</v>
      </c>
      <c r="S13" s="160">
        <v>-1199.3992423688001</v>
      </c>
      <c r="T13" s="222">
        <v>1216.9149999999997</v>
      </c>
      <c r="U13" s="218">
        <v>-15.834926034638649</v>
      </c>
      <c r="V13" s="218">
        <v>1.6808315965610277</v>
      </c>
      <c r="W13" s="234">
        <v>3.2023342546178011</v>
      </c>
      <c r="X13" s="167">
        <f t="shared" si="0"/>
        <v>0</v>
      </c>
      <c r="Y13" s="167"/>
      <c r="AA13" s="235">
        <v>-16.848323070000003</v>
      </c>
      <c r="AB13" s="236">
        <v>-0.14429043</v>
      </c>
      <c r="AC13" s="237">
        <v>-15.897505869999991</v>
      </c>
      <c r="AD13" s="233">
        <v>-0.19332551000000001</v>
      </c>
      <c r="AE13" s="233">
        <v>1.09578412</v>
      </c>
      <c r="AF13" s="236">
        <v>0.17099769415126201</v>
      </c>
      <c r="AG13" s="237">
        <v>-16.877537</v>
      </c>
      <c r="AH13" s="233">
        <v>-0.21852902999999999</v>
      </c>
      <c r="AI13" s="233">
        <v>1.0029220599999999</v>
      </c>
      <c r="AJ13" s="233">
        <v>0.32053399999999999</v>
      </c>
      <c r="AK13" s="235">
        <v>-16.157764394638644</v>
      </c>
      <c r="AL13" s="233">
        <v>-0.21502282</v>
      </c>
      <c r="AM13" s="233">
        <f t="shared" si="1"/>
        <v>0.91724499999999998</v>
      </c>
      <c r="AN13" s="233">
        <f>+[9]mobilità!V12/1000000</f>
        <v>3.3193E-2</v>
      </c>
      <c r="AO13" s="238">
        <v>0.32542300000000002</v>
      </c>
      <c r="AP13" s="229">
        <v>33193</v>
      </c>
      <c r="AQ13" s="230">
        <f t="shared" si="2"/>
        <v>3.3193E-2</v>
      </c>
      <c r="AR13" s="229">
        <v>325423</v>
      </c>
      <c r="AS13" s="232">
        <f t="shared" si="3"/>
        <v>0.32542300000000002</v>
      </c>
      <c r="AT13" s="229">
        <v>917245</v>
      </c>
      <c r="AU13" s="232">
        <f t="shared" si="4"/>
        <v>0.91724499999999998</v>
      </c>
      <c r="AV13" s="229">
        <v>0</v>
      </c>
      <c r="AW13" s="232">
        <f t="shared" si="5"/>
        <v>0</v>
      </c>
      <c r="AX13" s="232">
        <v>215022.82</v>
      </c>
      <c r="AY13" s="235">
        <f>+[10]mobilità!B12/1000000</f>
        <v>-15.94532621463865</v>
      </c>
      <c r="AZ13" s="233">
        <f>+[10]mobilità!J12/1000000</f>
        <v>-0.21502282</v>
      </c>
      <c r="BA13" s="233">
        <f>+[10]mobilità!M12/1000000+[10]mobilità!P12/1000000</f>
        <v>0</v>
      </c>
      <c r="BB13" s="233">
        <f>+[9]mobilità!V12/1000000</f>
        <v>3.3193E-2</v>
      </c>
      <c r="BC13" s="233">
        <f>+[10]mobilità!S12/1000000</f>
        <v>0.32542300000000002</v>
      </c>
      <c r="BD13" s="235">
        <f>+[10]mobilità!B12/1000000</f>
        <v>-15.94532621463865</v>
      </c>
      <c r="BE13" s="233">
        <f>+[10]mobilità!J12/1000000</f>
        <v>-0.21502282</v>
      </c>
      <c r="BF13" s="233">
        <f>+[10]mobilità!M12/1000000+[10]mobilità!P12/1000000</f>
        <v>0</v>
      </c>
      <c r="BG13" s="233">
        <f>+[9]mobilità!V12/1000000</f>
        <v>3.3193E-2</v>
      </c>
      <c r="BH13" s="238">
        <f>+[10]mobilità!S12/1000000</f>
        <v>0.32542300000000002</v>
      </c>
    </row>
    <row r="14" spans="1:60" ht="15.75" customHeight="1" x14ac:dyDescent="0.25">
      <c r="A14" s="161" t="s">
        <v>59</v>
      </c>
      <c r="B14" s="217">
        <v>-8872.5731210800004</v>
      </c>
      <c r="C14" s="218">
        <v>8747.4312342343492</v>
      </c>
      <c r="D14" s="233">
        <v>97.996447540000005</v>
      </c>
      <c r="E14" s="218">
        <v>-27.145439305651237</v>
      </c>
      <c r="F14" s="234">
        <v>-5.5410243096185763</v>
      </c>
      <c r="G14" s="217">
        <v>-8997.2932540000002</v>
      </c>
      <c r="H14" s="218">
        <v>8914.6097713065683</v>
      </c>
      <c r="I14" s="218">
        <v>95.625533201956472</v>
      </c>
      <c r="J14" s="218">
        <v>12.942050508524602</v>
      </c>
      <c r="K14" s="234">
        <v>2.6277496156509073</v>
      </c>
      <c r="L14" s="167">
        <v>0</v>
      </c>
      <c r="M14" s="160">
        <v>-9035.1547065870491</v>
      </c>
      <c r="N14" s="222">
        <v>9101.6459714265638</v>
      </c>
      <c r="O14" s="222">
        <v>95.2446908119977</v>
      </c>
      <c r="P14" s="222">
        <v>161.73595565151248</v>
      </c>
      <c r="Q14" s="234">
        <v>33.322493874518223</v>
      </c>
      <c r="R14" s="223">
        <v>0</v>
      </c>
      <c r="S14" s="160">
        <v>-9262.7807065870475</v>
      </c>
      <c r="T14" s="222">
        <v>9174.3793630065247</v>
      </c>
      <c r="U14" s="218">
        <v>95.2446908119977</v>
      </c>
      <c r="V14" s="218">
        <v>6.843347231474965</v>
      </c>
      <c r="W14" s="234">
        <v>1.4099363081229195</v>
      </c>
      <c r="X14" s="167">
        <f t="shared" si="0"/>
        <v>0</v>
      </c>
      <c r="Y14" s="167"/>
      <c r="AA14" s="235">
        <v>100.62624413000005</v>
      </c>
      <c r="AB14" s="236">
        <v>-0.75892555000000006</v>
      </c>
      <c r="AC14" s="237">
        <v>98.622757043999997</v>
      </c>
      <c r="AD14" s="233">
        <v>-1.1200209699999999</v>
      </c>
      <c r="AE14" s="233">
        <v>8.5204141643835607E-2</v>
      </c>
      <c r="AF14" s="236">
        <v>-0.50659473031452595</v>
      </c>
      <c r="AG14" s="237">
        <v>98.739451000000003</v>
      </c>
      <c r="AH14" s="233">
        <v>-0.88085307999999995</v>
      </c>
      <c r="AI14" s="233">
        <v>6.8374619999999997E-2</v>
      </c>
      <c r="AJ14" s="233">
        <v>6.9474999999999995E-2</v>
      </c>
      <c r="AK14" s="235">
        <v>96.473386008668811</v>
      </c>
      <c r="AL14" s="233">
        <v>-1.08020396</v>
      </c>
      <c r="AM14" s="233">
        <f t="shared" si="1"/>
        <v>7.3856153287671242E-2</v>
      </c>
      <c r="AN14" s="233">
        <f>+[9]mobilità!V13/1000000</f>
        <v>2.5783450000000001</v>
      </c>
      <c r="AO14" s="238">
        <v>0.158495</v>
      </c>
      <c r="AP14" s="229">
        <v>2578345</v>
      </c>
      <c r="AQ14" s="230">
        <f t="shared" si="2"/>
        <v>2.5783450000000001</v>
      </c>
      <c r="AR14" s="229">
        <v>158495</v>
      </c>
      <c r="AS14" s="232">
        <f t="shared" si="3"/>
        <v>0.158495</v>
      </c>
      <c r="AT14" s="229">
        <v>73856.153287671244</v>
      </c>
      <c r="AU14" s="232">
        <f t="shared" si="4"/>
        <v>7.3856153287671242E-2</v>
      </c>
      <c r="AV14" s="229">
        <v>0</v>
      </c>
      <c r="AW14" s="232">
        <f t="shared" si="5"/>
        <v>0</v>
      </c>
      <c r="AX14" s="232">
        <v>1080203.96</v>
      </c>
      <c r="AY14" s="235">
        <f>+[10]mobilità!B13/1000000</f>
        <v>96.267544248710038</v>
      </c>
      <c r="AZ14" s="233">
        <f>+[10]mobilità!J13/1000000</f>
        <v>-1.08020396</v>
      </c>
      <c r="BA14" s="233">
        <f>+[10]mobilità!M13/1000000+[10]mobilità!P13/1000000</f>
        <v>-0.10114447671232879</v>
      </c>
      <c r="BB14" s="233">
        <f>+[9]mobilità!V13/1000000</f>
        <v>2.5783450000000001</v>
      </c>
      <c r="BC14" s="233">
        <f>+[10]mobilità!S13/1000000</f>
        <v>0.158495</v>
      </c>
      <c r="BD14" s="235">
        <f>+[10]mobilità!B13/1000000</f>
        <v>96.267544248710038</v>
      </c>
      <c r="BE14" s="233">
        <f>+[10]mobilità!J13/1000000</f>
        <v>-1.08020396</v>
      </c>
      <c r="BF14" s="233">
        <f>+[10]mobilità!M13/1000000+[10]mobilità!P13/1000000</f>
        <v>-0.10114447671232879</v>
      </c>
      <c r="BG14" s="233">
        <f>+[9]mobilità!V13/1000000</f>
        <v>2.5783450000000001</v>
      </c>
      <c r="BH14" s="238">
        <f>+[10]mobilità!S13/1000000</f>
        <v>0.158495</v>
      </c>
    </row>
    <row r="15" spans="1:60" ht="15.75" customHeight="1" x14ac:dyDescent="0.25">
      <c r="A15" s="161" t="s">
        <v>60</v>
      </c>
      <c r="B15" s="217">
        <v>-2453.85876654</v>
      </c>
      <c r="C15" s="218">
        <v>2446.1219999999998</v>
      </c>
      <c r="D15" s="233">
        <v>24.409335469999998</v>
      </c>
      <c r="E15" s="218">
        <v>16.672568929999809</v>
      </c>
      <c r="F15" s="234">
        <v>13.52735148980762</v>
      </c>
      <c r="G15" s="217">
        <v>-2488.3570630000004</v>
      </c>
      <c r="H15" s="218">
        <v>2478.7070000000003</v>
      </c>
      <c r="I15" s="218">
        <v>24.783472556370327</v>
      </c>
      <c r="J15" s="218">
        <v>15.133409556370282</v>
      </c>
      <c r="K15" s="234">
        <v>12.254328582000708</v>
      </c>
      <c r="L15" s="167">
        <v>0</v>
      </c>
      <c r="M15" s="160">
        <v>-2611.4793553555241</v>
      </c>
      <c r="N15" s="222">
        <v>2604.0689999999995</v>
      </c>
      <c r="O15" s="222">
        <v>24.882822416370004</v>
      </c>
      <c r="P15" s="222">
        <v>17.472467060845361</v>
      </c>
      <c r="Q15" s="234">
        <v>14.34780260871862</v>
      </c>
      <c r="R15" s="223">
        <v>0</v>
      </c>
      <c r="S15" s="160">
        <v>-2627.9073553555245</v>
      </c>
      <c r="T15" s="222">
        <v>2613.4209999999998</v>
      </c>
      <c r="U15" s="218">
        <v>24.882822416370004</v>
      </c>
      <c r="V15" s="218">
        <v>10.396467060845339</v>
      </c>
      <c r="W15" s="234">
        <v>8.5372292703487815</v>
      </c>
      <c r="X15" s="167">
        <f t="shared" si="0"/>
        <v>0</v>
      </c>
      <c r="Y15" s="167"/>
      <c r="AA15" s="235">
        <v>15.993836480000013</v>
      </c>
      <c r="AB15" s="236">
        <v>-0.63235930000000007</v>
      </c>
      <c r="AC15" s="237">
        <v>20.363338639003835</v>
      </c>
      <c r="AD15" s="233">
        <v>-0.67479087000000004</v>
      </c>
      <c r="AE15" s="233">
        <v>-6.9425009999999995E-2</v>
      </c>
      <c r="AF15" s="236">
        <v>0.94957215222565594</v>
      </c>
      <c r="AG15" s="237">
        <v>23.513693</v>
      </c>
      <c r="AH15" s="233">
        <v>-0.56886440999999999</v>
      </c>
      <c r="AI15" s="233">
        <v>-0.11240111999999999</v>
      </c>
      <c r="AJ15" s="233">
        <v>1.576908</v>
      </c>
      <c r="AK15" s="235">
        <v>23.870000146370323</v>
      </c>
      <c r="AL15" s="233">
        <v>-0.72772271999999993</v>
      </c>
      <c r="AM15" s="233">
        <f t="shared" si="1"/>
        <v>-0.11322686999999999</v>
      </c>
      <c r="AN15" s="233">
        <f>+[9]mobilità!V14/1000000</f>
        <v>1.1040460000000001</v>
      </c>
      <c r="AO15" s="238">
        <v>1.7544219999999999</v>
      </c>
      <c r="AP15" s="229">
        <v>1104046</v>
      </c>
      <c r="AQ15" s="230">
        <f t="shared" si="2"/>
        <v>1.1040460000000001</v>
      </c>
      <c r="AR15" s="229">
        <v>1754422</v>
      </c>
      <c r="AS15" s="232">
        <f t="shared" si="3"/>
        <v>1.7544219999999999</v>
      </c>
      <c r="AT15" s="229">
        <v>-113226.87</v>
      </c>
      <c r="AU15" s="232">
        <f t="shared" si="4"/>
        <v>-0.11322686999999999</v>
      </c>
      <c r="AV15" s="229">
        <v>0</v>
      </c>
      <c r="AW15" s="232">
        <f t="shared" si="5"/>
        <v>0</v>
      </c>
      <c r="AX15" s="232">
        <v>727722.72</v>
      </c>
      <c r="AY15" s="235">
        <f>+[10]mobilità!B14/1000000</f>
        <v>23.868557386370004</v>
      </c>
      <c r="AZ15" s="233">
        <f>+[10]mobilità!J14/1000000</f>
        <v>-0.72772271999999993</v>
      </c>
      <c r="BA15" s="233">
        <f>+[10]mobilità!M14/1000000+[10]mobilità!P14/1000000</f>
        <v>-1.2434250000000001E-2</v>
      </c>
      <c r="BB15" s="233">
        <f>+[9]mobilità!V14/1000000</f>
        <v>1.1040460000000001</v>
      </c>
      <c r="BC15" s="233">
        <f>+[10]mobilità!S14/1000000</f>
        <v>1.7544219999999999</v>
      </c>
      <c r="BD15" s="235">
        <f>+[10]mobilità!B14/1000000</f>
        <v>23.868557386370004</v>
      </c>
      <c r="BE15" s="233">
        <f>+[10]mobilità!J14/1000000</f>
        <v>-0.72772271999999993</v>
      </c>
      <c r="BF15" s="233">
        <f>+[10]mobilità!M14/1000000+[10]mobilità!P14/1000000</f>
        <v>-1.2434250000000001E-2</v>
      </c>
      <c r="BG15" s="233">
        <f>+[9]mobilità!V14/1000000</f>
        <v>1.1040460000000001</v>
      </c>
      <c r="BH15" s="238">
        <f>+[10]mobilità!S14/1000000</f>
        <v>1.7544219999999999</v>
      </c>
    </row>
    <row r="16" spans="1:60" ht="15.75" customHeight="1" x14ac:dyDescent="0.25">
      <c r="A16" s="161" t="s">
        <v>61</v>
      </c>
      <c r="B16" s="217">
        <v>-3314.5186119700002</v>
      </c>
      <c r="C16" s="218">
        <v>3235.8005794818746</v>
      </c>
      <c r="D16" s="233">
        <v>-26.376980779999997</v>
      </c>
      <c r="E16" s="218">
        <v>-105.09501326812557</v>
      </c>
      <c r="F16" s="234">
        <v>-65.053164307655749</v>
      </c>
      <c r="G16" s="217">
        <v>-3319.9286939999993</v>
      </c>
      <c r="H16" s="218">
        <v>3260.9755996156628</v>
      </c>
      <c r="I16" s="218">
        <v>-30.647882540617523</v>
      </c>
      <c r="J16" s="218">
        <v>-89.60097692495404</v>
      </c>
      <c r="K16" s="234">
        <v>-55.432874011578932</v>
      </c>
      <c r="L16" s="167">
        <v>-89.60097692495404</v>
      </c>
      <c r="M16" s="160">
        <v>-3382.9448491072285</v>
      </c>
      <c r="N16" s="222">
        <v>3271.0975149069463</v>
      </c>
      <c r="O16" s="222">
        <v>-30.735012110617546</v>
      </c>
      <c r="P16" s="222">
        <v>-142.58234631089971</v>
      </c>
      <c r="Q16" s="234">
        <v>-90.970968189332183</v>
      </c>
      <c r="R16" s="223">
        <v>-142.58234631089971</v>
      </c>
      <c r="S16" s="160">
        <v>-3253.9228491072281</v>
      </c>
      <c r="T16" s="222">
        <v>3254.259423491827</v>
      </c>
      <c r="U16" s="218">
        <v>-30.735012110617546</v>
      </c>
      <c r="V16" s="218">
        <v>-30.398437726018685</v>
      </c>
      <c r="W16" s="234">
        <v>-19.394934807350985</v>
      </c>
      <c r="X16" s="167">
        <f t="shared" si="0"/>
        <v>-30.398437726018685</v>
      </c>
      <c r="Y16" s="167"/>
      <c r="AA16" s="235">
        <v>-27.561872439999963</v>
      </c>
      <c r="AB16" s="236">
        <v>9.8165418300000002</v>
      </c>
      <c r="AC16" s="237">
        <v>-33.550516797600004</v>
      </c>
      <c r="AD16" s="233">
        <v>13.84350879</v>
      </c>
      <c r="AE16" s="233">
        <v>3.5449999999999857E-3</v>
      </c>
      <c r="AF16" s="236">
        <v>-0.43241510560490304</v>
      </c>
      <c r="AG16" s="237">
        <v>-39.344209999999997</v>
      </c>
      <c r="AH16" s="233">
        <v>13.6762865</v>
      </c>
      <c r="AI16" s="233">
        <v>-2.5772800000000134E-3</v>
      </c>
      <c r="AJ16" s="233">
        <v>-0.70648</v>
      </c>
      <c r="AK16" s="235">
        <v>-46.141880730617522</v>
      </c>
      <c r="AL16" s="233">
        <v>16.163030790000001</v>
      </c>
      <c r="AM16" s="233">
        <f t="shared" si="1"/>
        <v>-4.1830600000000003E-2</v>
      </c>
      <c r="AN16" s="233">
        <f>+[9]mobilità!V15/1000000</f>
        <v>8.6685999999999999E-2</v>
      </c>
      <c r="AO16" s="238">
        <v>-0.62720200000000004</v>
      </c>
      <c r="AP16" s="229">
        <v>86686</v>
      </c>
      <c r="AQ16" s="230">
        <f t="shared" si="2"/>
        <v>8.6685999999999999E-2</v>
      </c>
      <c r="AR16" s="229">
        <v>-627202</v>
      </c>
      <c r="AS16" s="232">
        <f t="shared" si="3"/>
        <v>-0.62720200000000004</v>
      </c>
      <c r="AT16" s="229">
        <v>-41830.600000000006</v>
      </c>
      <c r="AU16" s="232">
        <f t="shared" si="4"/>
        <v>-4.1830600000000003E-2</v>
      </c>
      <c r="AV16" s="229">
        <v>0</v>
      </c>
      <c r="AW16" s="232">
        <f t="shared" si="5"/>
        <v>0</v>
      </c>
      <c r="AX16" s="232">
        <v>505478.57</v>
      </c>
      <c r="AY16" s="235">
        <f>+[10]mobilità!B15/1000000</f>
        <v>-46.154765400617542</v>
      </c>
      <c r="AZ16" s="233">
        <f>+[10]mobilità!J15/1000000</f>
        <v>16.163030789999997</v>
      </c>
      <c r="BA16" s="233">
        <f>+[10]mobilità!M15/1000000+[10]mobilità!P15/1000000</f>
        <v>-0.1160755</v>
      </c>
      <c r="BB16" s="233">
        <f>+[9]mobilità!V15/1000000</f>
        <v>8.6685999999999999E-2</v>
      </c>
      <c r="BC16" s="233">
        <f>+[10]mobilità!S15/1000000</f>
        <v>-0.62720200000000004</v>
      </c>
      <c r="BD16" s="235">
        <f>+[10]mobilità!B15/1000000</f>
        <v>-46.154765400617542</v>
      </c>
      <c r="BE16" s="233">
        <f>+[10]mobilità!J15/1000000</f>
        <v>16.163030789999997</v>
      </c>
      <c r="BF16" s="233">
        <f>+[10]mobilità!M15/1000000+[10]mobilità!P15/1000000</f>
        <v>-0.1160755</v>
      </c>
      <c r="BG16" s="233">
        <f>+[9]mobilità!V15/1000000</f>
        <v>8.6685999999999999E-2</v>
      </c>
      <c r="BH16" s="238">
        <f>+[10]mobilità!S15/1000000</f>
        <v>-0.62720200000000004</v>
      </c>
    </row>
    <row r="17" spans="1:60" ht="15.75" customHeight="1" x14ac:dyDescent="0.25">
      <c r="A17" s="161" t="s">
        <v>62</v>
      </c>
      <c r="B17" s="217">
        <v>-8474.0084173829982</v>
      </c>
      <c r="C17" s="218">
        <v>8141.2519646850496</v>
      </c>
      <c r="D17" s="233">
        <v>355.19377461655739</v>
      </c>
      <c r="E17" s="218">
        <v>22.437321918608802</v>
      </c>
      <c r="F17" s="234">
        <v>5.1381916990915499</v>
      </c>
      <c r="G17" s="217">
        <v>-8627.7813700000006</v>
      </c>
      <c r="H17" s="218">
        <v>8309.5661868235638</v>
      </c>
      <c r="I17" s="218">
        <v>346.94272676059364</v>
      </c>
      <c r="J17" s="218">
        <v>28.727543584156876</v>
      </c>
      <c r="K17" s="234">
        <v>6.5082878644957098</v>
      </c>
      <c r="L17" s="167">
        <v>0</v>
      </c>
      <c r="M17" s="160">
        <v>-8727.7352895033782</v>
      </c>
      <c r="N17" s="222">
        <v>8433.6740118754478</v>
      </c>
      <c r="O17" s="222">
        <v>349.48001485860328</v>
      </c>
      <c r="P17" s="222">
        <v>55.418737230672889</v>
      </c>
      <c r="Q17" s="234">
        <v>12.765646965077464</v>
      </c>
      <c r="R17" s="223">
        <v>0</v>
      </c>
      <c r="S17" s="160">
        <v>-9021.8386527100047</v>
      </c>
      <c r="T17" s="222">
        <v>8672.3665233799074</v>
      </c>
      <c r="U17" s="218">
        <v>349.48001485860328</v>
      </c>
      <c r="V17" s="218">
        <v>7.885528506051287E-3</v>
      </c>
      <c r="W17" s="234">
        <v>1.8164230740643887E-3</v>
      </c>
      <c r="X17" s="167">
        <f t="shared" si="0"/>
        <v>0</v>
      </c>
      <c r="Y17" s="167"/>
      <c r="AA17" s="235">
        <v>328.13580889999992</v>
      </c>
      <c r="AB17" s="236">
        <v>-0.66876011000000002</v>
      </c>
      <c r="AC17" s="237">
        <v>335.57858086884266</v>
      </c>
      <c r="AD17" s="233">
        <v>-0.66726456000000001</v>
      </c>
      <c r="AE17" s="233">
        <v>0.87524948301369887</v>
      </c>
      <c r="AF17" s="236">
        <v>1.7204082635753848</v>
      </c>
      <c r="AG17" s="237">
        <v>353.67400800000001</v>
      </c>
      <c r="AH17" s="233">
        <v>-0.96325678000000003</v>
      </c>
      <c r="AI17" s="233">
        <v>1.0518663965573769</v>
      </c>
      <c r="AJ17" s="233">
        <v>1.431157</v>
      </c>
      <c r="AK17" s="235">
        <v>344.78010221525119</v>
      </c>
      <c r="AL17" s="233">
        <v>-1.0115877900000001</v>
      </c>
      <c r="AM17" s="233">
        <f t="shared" si="1"/>
        <v>1.0045873353424659</v>
      </c>
      <c r="AN17" s="233">
        <f>+[9]mobilità!V16/1000000</f>
        <v>0.47762900000000003</v>
      </c>
      <c r="AO17" s="238">
        <v>2.1696249999999999</v>
      </c>
      <c r="AP17" s="229">
        <v>477629</v>
      </c>
      <c r="AQ17" s="230">
        <f t="shared" si="2"/>
        <v>0.47762900000000003</v>
      </c>
      <c r="AR17" s="229">
        <v>2169625</v>
      </c>
      <c r="AS17" s="232">
        <f t="shared" si="3"/>
        <v>2.1696249999999999</v>
      </c>
      <c r="AT17" s="229">
        <v>1004587.3353424659</v>
      </c>
      <c r="AU17" s="232">
        <f t="shared" si="4"/>
        <v>1.0045873353424659</v>
      </c>
      <c r="AV17" s="229">
        <v>0</v>
      </c>
      <c r="AW17" s="232">
        <f t="shared" si="5"/>
        <v>0</v>
      </c>
      <c r="AX17" s="232">
        <v>1011587.79</v>
      </c>
      <c r="AY17" s="235">
        <f>+[10]mobilità!B16/1000000</f>
        <v>344.71198431525113</v>
      </c>
      <c r="AZ17" s="233">
        <f>+[10]mobilità!J16/1000000</f>
        <v>-1.0115877900000001</v>
      </c>
      <c r="BA17" s="233">
        <f>+[10]mobilità!M16/1000000+[10]mobilità!P16/1000000</f>
        <v>3.6099933333521923</v>
      </c>
      <c r="BB17" s="233">
        <f>+[9]mobilità!V16/1000000</f>
        <v>0.47762900000000003</v>
      </c>
      <c r="BC17" s="233">
        <f>+[10]mobilità!S16/1000000</f>
        <v>2.1696249999999999</v>
      </c>
      <c r="BD17" s="235">
        <f>+[10]mobilità!B16/1000000</f>
        <v>344.71198431525113</v>
      </c>
      <c r="BE17" s="233">
        <f>+[10]mobilità!J16/1000000</f>
        <v>-1.0115877900000001</v>
      </c>
      <c r="BF17" s="233">
        <f>+[10]mobilità!M16/1000000+[10]mobilità!P16/1000000</f>
        <v>3.6099933333521923</v>
      </c>
      <c r="BG17" s="233">
        <f>+[9]mobilità!V16/1000000</f>
        <v>0.47762900000000003</v>
      </c>
      <c r="BH17" s="238">
        <f>+[10]mobilità!S16/1000000</f>
        <v>2.1696249999999999</v>
      </c>
    </row>
    <row r="18" spans="1:60" ht="15.75" customHeight="1" x14ac:dyDescent="0.25">
      <c r="A18" s="161" t="s">
        <v>63</v>
      </c>
      <c r="B18" s="217">
        <v>-7401.2629026779996</v>
      </c>
      <c r="C18" s="218">
        <v>7279.3275113478212</v>
      </c>
      <c r="D18" s="233">
        <v>115.05377278</v>
      </c>
      <c r="E18" s="218">
        <v>-6.8816185501783877</v>
      </c>
      <c r="F18" s="234">
        <v>-1.8504078141386273</v>
      </c>
      <c r="G18" s="217">
        <v>-7326.7965720000002</v>
      </c>
      <c r="H18" s="218">
        <v>7191.4407236116522</v>
      </c>
      <c r="I18" s="218">
        <v>119.04362679645624</v>
      </c>
      <c r="J18" s="218">
        <v>-16.312221591891785</v>
      </c>
      <c r="K18" s="234">
        <v>-4.3615892289813365</v>
      </c>
      <c r="L18" s="167">
        <v>-16.312221591891785</v>
      </c>
      <c r="M18" s="160">
        <v>-7481.4779043722283</v>
      </c>
      <c r="N18" s="222">
        <v>7375.9421563345677</v>
      </c>
      <c r="O18" s="222">
        <v>119.04362679645624</v>
      </c>
      <c r="P18" s="222">
        <v>13.507878758795641</v>
      </c>
      <c r="Q18" s="234">
        <v>3.6828486874337174</v>
      </c>
      <c r="R18" s="223">
        <v>0</v>
      </c>
      <c r="S18" s="160">
        <v>-7483.2912764522289</v>
      </c>
      <c r="T18" s="222">
        <v>7316.2397320113441</v>
      </c>
      <c r="U18" s="218">
        <v>119.04362679645624</v>
      </c>
      <c r="V18" s="218">
        <v>-48.007917644428517</v>
      </c>
      <c r="W18" s="234">
        <v>-13.089094123537539</v>
      </c>
      <c r="X18" s="167">
        <f t="shared" si="0"/>
        <v>-48.007917644428517</v>
      </c>
      <c r="Y18" s="167"/>
      <c r="AA18" s="235">
        <v>107.25236165999999</v>
      </c>
      <c r="AB18" s="236">
        <v>-0.66382109999999994</v>
      </c>
      <c r="AC18" s="237">
        <v>104.38628021015892</v>
      </c>
      <c r="AD18" s="233">
        <v>-1.3776127</v>
      </c>
      <c r="AE18" s="233">
        <v>-0.14712039999999998</v>
      </c>
      <c r="AF18" s="236">
        <v>-0.58730785715338707</v>
      </c>
      <c r="AG18" s="237">
        <v>117.72214</v>
      </c>
      <c r="AH18" s="233">
        <v>-1.26665351</v>
      </c>
      <c r="AI18" s="233">
        <v>-0.11328171000000001</v>
      </c>
      <c r="AJ18" s="233">
        <v>-1.288432</v>
      </c>
      <c r="AK18" s="235">
        <v>122.86001495645624</v>
      </c>
      <c r="AL18" s="233">
        <v>-0.98952264000000001</v>
      </c>
      <c r="AM18" s="233">
        <f t="shared" si="1"/>
        <v>-0.11430552000000001</v>
      </c>
      <c r="AN18" s="233">
        <f>+[9]mobilità!V17/1000000</f>
        <v>-0.50656500000000004</v>
      </c>
      <c r="AO18" s="238">
        <v>-2.7125599999999999</v>
      </c>
      <c r="AP18" s="229">
        <v>-506565</v>
      </c>
      <c r="AQ18" s="230">
        <f t="shared" si="2"/>
        <v>-0.50656500000000004</v>
      </c>
      <c r="AR18" s="229">
        <v>-2712560</v>
      </c>
      <c r="AS18" s="232">
        <f t="shared" si="3"/>
        <v>-2.7125599999999999</v>
      </c>
      <c r="AT18" s="229">
        <v>-114305.52</v>
      </c>
      <c r="AU18" s="232">
        <f t="shared" si="4"/>
        <v>-0.11430552000000001</v>
      </c>
      <c r="AV18" s="229">
        <v>0</v>
      </c>
      <c r="AW18" s="232">
        <f t="shared" si="5"/>
        <v>0</v>
      </c>
      <c r="AX18" s="232">
        <v>989522.64</v>
      </c>
      <c r="AY18" s="235">
        <f>+[10]mobilità!B17/1000000</f>
        <v>122.86001495645624</v>
      </c>
      <c r="AZ18" s="233">
        <f>+[10]mobilità!J17/1000000</f>
        <v>-0.98952264000000001</v>
      </c>
      <c r="BA18" s="233">
        <f>+[10]mobilità!M17/1000000+[10]mobilità!P17/1000000</f>
        <v>-0.11430552000000001</v>
      </c>
      <c r="BB18" s="233">
        <f>+[9]mobilità!V17/1000000</f>
        <v>-0.50656500000000004</v>
      </c>
      <c r="BC18" s="233">
        <f>+[10]mobilità!S17/1000000</f>
        <v>-2.7125599999999999</v>
      </c>
      <c r="BD18" s="235">
        <f>+[10]mobilità!B17/1000000</f>
        <v>122.86001495645624</v>
      </c>
      <c r="BE18" s="233">
        <f>+[10]mobilità!J17/1000000</f>
        <v>-0.98952264000000001</v>
      </c>
      <c r="BF18" s="233">
        <f>+[10]mobilità!M17/1000000+[10]mobilità!P17/1000000</f>
        <v>-0.11430552000000001</v>
      </c>
      <c r="BG18" s="233">
        <f>+[9]mobilità!V17/1000000</f>
        <v>-0.50656500000000004</v>
      </c>
      <c r="BH18" s="238">
        <f>+[10]mobilità!S17/1000000</f>
        <v>-2.7125599999999999</v>
      </c>
    </row>
    <row r="19" spans="1:60" ht="15.75" customHeight="1" x14ac:dyDescent="0.25">
      <c r="A19" s="161" t="s">
        <v>64</v>
      </c>
      <c r="B19" s="217">
        <v>-1657.8395282319998</v>
      </c>
      <c r="C19" s="218">
        <v>1651.2253895190645</v>
      </c>
      <c r="D19" s="233">
        <v>11.37423873</v>
      </c>
      <c r="E19" s="218">
        <v>4.7601000170646994</v>
      </c>
      <c r="F19" s="234">
        <v>5.3036971530716226</v>
      </c>
      <c r="G19" s="217">
        <v>-1651.6510360000002</v>
      </c>
      <c r="H19" s="218">
        <v>1650.6210754264009</v>
      </c>
      <c r="I19" s="218">
        <v>9.6030668968660144</v>
      </c>
      <c r="J19" s="218">
        <v>8.5731063232667317</v>
      </c>
      <c r="K19" s="234">
        <v>9.487323821338558</v>
      </c>
      <c r="L19" s="167">
        <v>0</v>
      </c>
      <c r="M19" s="160">
        <v>-1697.4316120713402</v>
      </c>
      <c r="N19" s="222">
        <v>1697.8724029016819</v>
      </c>
      <c r="O19" s="222">
        <v>11.358227559747492</v>
      </c>
      <c r="P19" s="222">
        <v>11.799018390089204</v>
      </c>
      <c r="Q19" s="234">
        <v>13.359168934052528</v>
      </c>
      <c r="R19" s="223">
        <v>0</v>
      </c>
      <c r="S19" s="160">
        <v>-1699.15061207134</v>
      </c>
      <c r="T19" s="222">
        <v>1705.4899239504175</v>
      </c>
      <c r="U19" s="218">
        <v>11.358227559747492</v>
      </c>
      <c r="V19" s="218">
        <v>17.697539438825004</v>
      </c>
      <c r="W19" s="234">
        <v>20.037634595002356</v>
      </c>
      <c r="X19" s="167">
        <f t="shared" si="0"/>
        <v>0</v>
      </c>
      <c r="Y19" s="167"/>
      <c r="AA19" s="235">
        <v>15.400829449999989</v>
      </c>
      <c r="AB19" s="236">
        <v>-7.2575380000000009E-2</v>
      </c>
      <c r="AC19" s="237">
        <v>15.771132960400029</v>
      </c>
      <c r="AD19" s="233">
        <v>-8.8990490000000005E-2</v>
      </c>
      <c r="AE19" s="233">
        <v>-2.6707000000000002E-2</v>
      </c>
      <c r="AF19" s="236">
        <v>-0.33920789217888958</v>
      </c>
      <c r="AG19" s="237">
        <v>12.138083999999999</v>
      </c>
      <c r="AH19" s="233">
        <v>-8.4431409999999998E-2</v>
      </c>
      <c r="AI19" s="233">
        <v>-2.7539859999999999E-2</v>
      </c>
      <c r="AJ19" s="233">
        <v>-0.65187399999999995</v>
      </c>
      <c r="AK19" s="235">
        <v>10.646004686866014</v>
      </c>
      <c r="AL19" s="233">
        <v>-7.1804939999999998E-2</v>
      </c>
      <c r="AM19" s="233">
        <f t="shared" si="1"/>
        <v>-2.7515849999999998E-2</v>
      </c>
      <c r="AN19" s="233">
        <f>+[9]mobilità!V18/1000000</f>
        <v>2.9550000000000002E-3</v>
      </c>
      <c r="AO19" s="238">
        <v>-0.94361700000000004</v>
      </c>
      <c r="AP19" s="229">
        <v>2955</v>
      </c>
      <c r="AQ19" s="230">
        <f t="shared" si="2"/>
        <v>2.9550000000000002E-3</v>
      </c>
      <c r="AR19" s="229">
        <v>-943617</v>
      </c>
      <c r="AS19" s="232">
        <f t="shared" si="3"/>
        <v>-0.94361700000000004</v>
      </c>
      <c r="AT19" s="229">
        <v>-27515.85</v>
      </c>
      <c r="AU19" s="232">
        <f t="shared" si="4"/>
        <v>-2.7515849999999998E-2</v>
      </c>
      <c r="AV19" s="229">
        <v>0</v>
      </c>
      <c r="AW19" s="232">
        <f t="shared" si="5"/>
        <v>0</v>
      </c>
      <c r="AX19" s="232">
        <v>71804.94</v>
      </c>
      <c r="AY19" s="235">
        <f>+[10]mobilità!B18/1000000</f>
        <v>10.623250436866016</v>
      </c>
      <c r="AZ19" s="233">
        <f>+[10]mobilità!J18/1000000</f>
        <v>-7.1804939999999998E-2</v>
      </c>
      <c r="BA19" s="233">
        <f>+[10]mobilità!M18/1000000+[10]mobilità!P18/1000000</f>
        <v>1.7503990628814756</v>
      </c>
      <c r="BB19" s="233">
        <f>+[9]mobilità!V18/1000000</f>
        <v>2.9550000000000002E-3</v>
      </c>
      <c r="BC19" s="233">
        <f>+[10]mobilità!S18/1000000</f>
        <v>-0.94361700000000004</v>
      </c>
      <c r="BD19" s="235">
        <f>+[10]mobilità!B18/1000000</f>
        <v>10.623250436866016</v>
      </c>
      <c r="BE19" s="233">
        <f>+[10]mobilità!J18/1000000</f>
        <v>-7.1804939999999998E-2</v>
      </c>
      <c r="BF19" s="233">
        <f>+[10]mobilità!M18/1000000+[10]mobilità!P18/1000000</f>
        <v>1.7503990628814756</v>
      </c>
      <c r="BG19" s="233">
        <f>+[9]mobilità!V18/1000000</f>
        <v>2.9550000000000002E-3</v>
      </c>
      <c r="BH19" s="238">
        <f>+[10]mobilità!S18/1000000</f>
        <v>-0.94361700000000004</v>
      </c>
    </row>
    <row r="20" spans="1:60" ht="15.75" customHeight="1" x14ac:dyDescent="0.25">
      <c r="A20" s="161" t="s">
        <v>65</v>
      </c>
      <c r="B20" s="217">
        <v>-2793.5036363839999</v>
      </c>
      <c r="C20" s="218">
        <v>2841.7788421488867</v>
      </c>
      <c r="D20" s="233">
        <v>-31.721670880630001</v>
      </c>
      <c r="E20" s="218">
        <v>16.553534884256777</v>
      </c>
      <c r="F20" s="234">
        <v>10.580313240947472</v>
      </c>
      <c r="G20" s="217">
        <v>-2848.1260209999996</v>
      </c>
      <c r="H20" s="218">
        <v>2874.7084369191034</v>
      </c>
      <c r="I20" s="218">
        <v>-29.076232628065718</v>
      </c>
      <c r="J20" s="218">
        <v>-2.4938167089618943</v>
      </c>
      <c r="K20" s="234">
        <v>-1.5961050056750339</v>
      </c>
      <c r="L20" s="167">
        <v>-2.4938167089618943</v>
      </c>
      <c r="M20" s="160">
        <v>-2901.7496458880687</v>
      </c>
      <c r="N20" s="222">
        <v>2952.0078746146201</v>
      </c>
      <c r="O20" s="222">
        <v>-29.071556468065708</v>
      </c>
      <c r="P20" s="222">
        <v>21.186672258485643</v>
      </c>
      <c r="Q20" s="234">
        <v>13.751435889995667</v>
      </c>
      <c r="R20" s="223">
        <v>0</v>
      </c>
      <c r="S20" s="160">
        <v>-2866.6696458880688</v>
      </c>
      <c r="T20" s="222">
        <v>2917.3516049861482</v>
      </c>
      <c r="U20" s="218">
        <v>-29.071556468065708</v>
      </c>
      <c r="V20" s="218">
        <v>21.610402630013752</v>
      </c>
      <c r="W20" s="234">
        <v>14.026462612815672</v>
      </c>
      <c r="X20" s="167">
        <f t="shared" si="0"/>
        <v>0</v>
      </c>
      <c r="Y20" s="167"/>
      <c r="AA20" s="235">
        <v>-43.01285048999997</v>
      </c>
      <c r="AB20" s="236">
        <v>-0.19922116000000001</v>
      </c>
      <c r="AC20" s="237">
        <v>-37.375328362198061</v>
      </c>
      <c r="AD20" s="233">
        <v>-0.63461619999999996</v>
      </c>
      <c r="AE20" s="233">
        <v>-0.17934286799999999</v>
      </c>
      <c r="AF20" s="236">
        <v>0</v>
      </c>
      <c r="AG20" s="237">
        <v>-30.995958000000002</v>
      </c>
      <c r="AH20" s="233">
        <v>-0.66609057999999999</v>
      </c>
      <c r="AI20" s="233">
        <v>-5.9622300630000014E-2</v>
      </c>
      <c r="AJ20" s="233">
        <v>0</v>
      </c>
      <c r="AK20" s="235">
        <v>-28.586746318065718</v>
      </c>
      <c r="AL20" s="233">
        <v>-0.52021216999999997</v>
      </c>
      <c r="AM20" s="233">
        <f t="shared" si="1"/>
        <v>3.0725860000000004E-2</v>
      </c>
      <c r="AN20" s="233">
        <f>+[9]mobilità!V19/1000000</f>
        <v>5.8515999999999999E-2</v>
      </c>
      <c r="AO20" s="238">
        <v>0</v>
      </c>
      <c r="AP20" s="229">
        <v>58516</v>
      </c>
      <c r="AQ20" s="230">
        <f t="shared" si="2"/>
        <v>5.8515999999999999E-2</v>
      </c>
      <c r="AR20" s="229">
        <v>0</v>
      </c>
      <c r="AS20" s="232">
        <f t="shared" si="3"/>
        <v>0</v>
      </c>
      <c r="AT20" s="229">
        <v>56078.8</v>
      </c>
      <c r="AU20" s="232">
        <f t="shared" si="4"/>
        <v>5.6078800000000005E-2</v>
      </c>
      <c r="AV20" s="229">
        <v>-25352.940000000002</v>
      </c>
      <c r="AW20" s="232">
        <f t="shared" si="5"/>
        <v>-2.5352940000000001E-2</v>
      </c>
      <c r="AX20" s="232">
        <v>520212.17</v>
      </c>
      <c r="AY20" s="235">
        <f>+[10]mobilità!B19/1000000</f>
        <v>-28.582070158065708</v>
      </c>
      <c r="AZ20" s="233">
        <f>+[10]mobilità!J19/1000000</f>
        <v>-0.52021216999999997</v>
      </c>
      <c r="BA20" s="233">
        <f>+[10]mobilità!M19/1000000+[10]mobilità!P19/1000000</f>
        <v>3.0725860000000001E-2</v>
      </c>
      <c r="BB20" s="233">
        <f>+[9]mobilità!V19/1000000</f>
        <v>5.8515999999999999E-2</v>
      </c>
      <c r="BC20" s="233">
        <f>+[10]mobilità!S19/1000000</f>
        <v>0</v>
      </c>
      <c r="BD20" s="235">
        <f>+[10]mobilità!B19/1000000</f>
        <v>-28.582070158065708</v>
      </c>
      <c r="BE20" s="233">
        <f>+[10]mobilità!J19/1000000</f>
        <v>-0.52021216999999997</v>
      </c>
      <c r="BF20" s="233">
        <f>+[10]mobilità!M19/1000000+[10]mobilità!P19/1000000</f>
        <v>3.0725860000000001E-2</v>
      </c>
      <c r="BG20" s="233">
        <f>+[9]mobilità!V19/1000000</f>
        <v>5.8515999999999999E-2</v>
      </c>
      <c r="BH20" s="238">
        <f>+[10]mobilità!S19/1000000</f>
        <v>0</v>
      </c>
    </row>
    <row r="21" spans="1:60" ht="15.75" customHeight="1" x14ac:dyDescent="0.25">
      <c r="A21" s="161" t="s">
        <v>66</v>
      </c>
      <c r="B21" s="217">
        <v>-11510.302311199999</v>
      </c>
      <c r="C21" s="218">
        <v>10048.998161512689</v>
      </c>
      <c r="D21" s="233">
        <v>65.311186857893986</v>
      </c>
      <c r="E21" s="218">
        <v>-1395.9929628294162</v>
      </c>
      <c r="F21" s="234">
        <v>-246.89098184217613</v>
      </c>
      <c r="G21" s="217">
        <v>-11421.504230000002</v>
      </c>
      <c r="H21" s="218">
        <v>10358.464260105973</v>
      </c>
      <c r="I21" s="218">
        <v>32.310494182064375</v>
      </c>
      <c r="J21" s="218">
        <v>-1030.7294757119648</v>
      </c>
      <c r="K21" s="234">
        <v>-180.66244549555077</v>
      </c>
      <c r="L21" s="167">
        <v>-1030.7294757119648</v>
      </c>
      <c r="M21" s="160">
        <v>-11512.827774245208</v>
      </c>
      <c r="N21" s="222">
        <v>10705.534911145407</v>
      </c>
      <c r="O21" s="222">
        <v>32.355676182064379</v>
      </c>
      <c r="P21" s="222">
        <v>-774.93718691773688</v>
      </c>
      <c r="Q21" s="234">
        <v>-140.8971067602524</v>
      </c>
      <c r="R21" s="223">
        <v>-774.93718691773688</v>
      </c>
      <c r="S21" s="160">
        <v>-11482.494774245208</v>
      </c>
      <c r="T21" s="222">
        <v>10805.689854753969</v>
      </c>
      <c r="U21" s="218">
        <v>32.355676182064379</v>
      </c>
      <c r="V21" s="218">
        <v>-644.44924330917388</v>
      </c>
      <c r="W21" s="234">
        <v>-117.17212100409306</v>
      </c>
      <c r="X21" s="167">
        <f t="shared" si="0"/>
        <v>-644.44924330917388</v>
      </c>
      <c r="Y21" s="167"/>
      <c r="AA21" s="235">
        <v>45.354714985320825</v>
      </c>
      <c r="AB21" s="236">
        <v>-0.8068727</v>
      </c>
      <c r="AC21" s="237">
        <v>47.235619174968448</v>
      </c>
      <c r="AD21" s="233">
        <v>-1.0600723799999998</v>
      </c>
      <c r="AE21" s="233">
        <v>-1.256401764</v>
      </c>
      <c r="AF21" s="236">
        <v>0</v>
      </c>
      <c r="AG21" s="237">
        <v>67.550044999999997</v>
      </c>
      <c r="AH21" s="233">
        <v>-1.0303271700000001</v>
      </c>
      <c r="AI21" s="233">
        <v>-1.208530972106</v>
      </c>
      <c r="AJ21" s="233">
        <v>0</v>
      </c>
      <c r="AK21" s="235">
        <v>34.902270912064374</v>
      </c>
      <c r="AL21" s="233">
        <v>-1.5661994299999999</v>
      </c>
      <c r="AM21" s="233">
        <f t="shared" si="1"/>
        <v>-1.0255772999999999</v>
      </c>
      <c r="AN21" s="233">
        <f>+[9]mobilità!V20/1000000</f>
        <v>-5.8957569999999997</v>
      </c>
      <c r="AO21" s="238">
        <v>0</v>
      </c>
      <c r="AP21" s="229">
        <v>-4651471</v>
      </c>
      <c r="AQ21" s="230">
        <f t="shared" si="2"/>
        <v>-4.6514709999999999</v>
      </c>
      <c r="AR21" s="229">
        <v>0</v>
      </c>
      <c r="AS21" s="232">
        <f t="shared" si="3"/>
        <v>0</v>
      </c>
      <c r="AT21" s="229">
        <v>-969466.2</v>
      </c>
      <c r="AU21" s="232">
        <f t="shared" si="4"/>
        <v>-0.96946619999999994</v>
      </c>
      <c r="AV21" s="229">
        <v>-56111.1</v>
      </c>
      <c r="AW21" s="232">
        <f t="shared" si="5"/>
        <v>-5.6111099999999997E-2</v>
      </c>
      <c r="AX21" s="232">
        <v>1566199.43</v>
      </c>
      <c r="AY21" s="235">
        <f>+[10]mobilità!B20/1000000</f>
        <v>34.902270912064374</v>
      </c>
      <c r="AZ21" s="233">
        <f>+[10]mobilità!J20/1000000</f>
        <v>-1.5661994299999999</v>
      </c>
      <c r="BA21" s="233">
        <f>+[10]mobilità!M20/1000000+[10]mobilità!P20/1000000</f>
        <v>-0.98039529999999997</v>
      </c>
      <c r="BB21" s="233">
        <f>+[9]mobilità!V20/1000000</f>
        <v>-5.8957569999999997</v>
      </c>
      <c r="BC21" s="233">
        <f>+[10]mobilità!S20/1000000</f>
        <v>0</v>
      </c>
      <c r="BD21" s="235">
        <f>+[10]mobilità!B20/1000000</f>
        <v>34.902270912064374</v>
      </c>
      <c r="BE21" s="233">
        <f>+[10]mobilità!J20/1000000</f>
        <v>-1.5661994299999999</v>
      </c>
      <c r="BF21" s="233">
        <f>+[10]mobilità!M20/1000000+[10]mobilità!P20/1000000</f>
        <v>-0.98039529999999997</v>
      </c>
      <c r="BG21" s="233">
        <f>+[9]mobilità!V20/1000000</f>
        <v>-5.8957569999999997</v>
      </c>
      <c r="BH21" s="238">
        <f>+[10]mobilità!S20/1000000</f>
        <v>0</v>
      </c>
    </row>
    <row r="22" spans="1:60" ht="15.75" customHeight="1" x14ac:dyDescent="0.25">
      <c r="A22" s="161" t="s">
        <v>67</v>
      </c>
      <c r="B22" s="217">
        <v>-2438.3881805259998</v>
      </c>
      <c r="C22" s="218">
        <v>2406.0731089328124</v>
      </c>
      <c r="D22" s="233">
        <v>-62.221152410000009</v>
      </c>
      <c r="E22" s="218">
        <v>-94.536224003187442</v>
      </c>
      <c r="F22" s="234">
        <v>-70.718988143352263</v>
      </c>
      <c r="G22" s="217">
        <v>-2394.3211270000002</v>
      </c>
      <c r="H22" s="218">
        <v>2451.8180452990955</v>
      </c>
      <c r="I22" s="218">
        <v>-63.290339647472337</v>
      </c>
      <c r="J22" s="218">
        <v>-5.7934213483769952</v>
      </c>
      <c r="K22" s="234">
        <v>-4.3214106096057643</v>
      </c>
      <c r="L22" s="167">
        <v>-5.7934213483769952</v>
      </c>
      <c r="M22" s="160">
        <v>-2417.7528378044522</v>
      </c>
      <c r="N22" s="222">
        <v>2532.773316504984</v>
      </c>
      <c r="O22" s="222">
        <v>-63.341597536972323</v>
      </c>
      <c r="P22" s="222">
        <v>51.678881163559517</v>
      </c>
      <c r="Q22" s="234">
        <v>39.557752785911624</v>
      </c>
      <c r="R22" s="223">
        <v>0</v>
      </c>
      <c r="S22" s="160">
        <v>-2414.3988378044519</v>
      </c>
      <c r="T22" s="222">
        <v>2530.7205947483976</v>
      </c>
      <c r="U22" s="218">
        <v>-63.341597536972323</v>
      </c>
      <c r="V22" s="218">
        <v>52.980159406973407</v>
      </c>
      <c r="W22" s="234">
        <v>40.553820074902184</v>
      </c>
      <c r="X22" s="167">
        <f t="shared" si="0"/>
        <v>0</v>
      </c>
      <c r="Y22" s="167"/>
      <c r="AA22" s="235">
        <v>-3.5900056399989837</v>
      </c>
      <c r="AB22" s="236">
        <v>-0.14187927</v>
      </c>
      <c r="AC22" s="237">
        <v>-27.796366404590007</v>
      </c>
      <c r="AD22" s="233">
        <v>-0.23838398999999999</v>
      </c>
      <c r="AE22" s="233">
        <v>-1.0745562500000001</v>
      </c>
      <c r="AF22" s="236">
        <v>-0.53024655920128005</v>
      </c>
      <c r="AG22" s="237">
        <v>-60.869978000000003</v>
      </c>
      <c r="AH22" s="233">
        <v>-0.25872135000000002</v>
      </c>
      <c r="AI22" s="233">
        <v>-0.92364106000000001</v>
      </c>
      <c r="AJ22" s="233">
        <v>-0.16881199999999999</v>
      </c>
      <c r="AK22" s="235">
        <v>-62.365621087472334</v>
      </c>
      <c r="AL22" s="233">
        <v>-0.21106360999999998</v>
      </c>
      <c r="AM22" s="233">
        <f t="shared" si="1"/>
        <v>-0.89854994999999993</v>
      </c>
      <c r="AN22" s="233">
        <f>+[9]mobilità!V21/1000000</f>
        <v>-3.7601999999999997E-2</v>
      </c>
      <c r="AO22" s="238">
        <v>0.184895</v>
      </c>
      <c r="AP22" s="229">
        <v>-37602</v>
      </c>
      <c r="AQ22" s="230">
        <f t="shared" si="2"/>
        <v>-3.7601999999999997E-2</v>
      </c>
      <c r="AR22" s="229">
        <v>184895</v>
      </c>
      <c r="AS22" s="232">
        <f t="shared" si="3"/>
        <v>0.184895</v>
      </c>
      <c r="AT22" s="229">
        <v>-898549.95</v>
      </c>
      <c r="AU22" s="232">
        <f t="shared" si="4"/>
        <v>-0.89854994999999993</v>
      </c>
      <c r="AV22" s="229">
        <v>0</v>
      </c>
      <c r="AW22" s="232">
        <f t="shared" si="5"/>
        <v>0</v>
      </c>
      <c r="AX22" s="232">
        <v>211063.61</v>
      </c>
      <c r="AY22" s="235">
        <f>+[10]mobilità!B21/1000000</f>
        <v>-62.371696976972324</v>
      </c>
      <c r="AZ22" s="233">
        <f>+[10]mobilità!J21/1000000</f>
        <v>-0.21106360999999998</v>
      </c>
      <c r="BA22" s="233">
        <f>+[10]mobilità!M21/1000000+[10]mobilità!P21/1000000</f>
        <v>-0.94373194999999999</v>
      </c>
      <c r="BB22" s="233">
        <f>+[9]mobilità!V21/1000000</f>
        <v>-3.7601999999999997E-2</v>
      </c>
      <c r="BC22" s="233">
        <f>+[10]mobilità!S21/1000000</f>
        <v>0.184895</v>
      </c>
      <c r="BD22" s="235">
        <f>+[10]mobilità!B21/1000000</f>
        <v>-62.371696976972324</v>
      </c>
      <c r="BE22" s="233">
        <f>+[10]mobilità!J21/1000000</f>
        <v>-0.21106360999999998</v>
      </c>
      <c r="BF22" s="233">
        <f>+[10]mobilità!M21/1000000+[10]mobilità!P21/1000000</f>
        <v>-0.94373194999999999</v>
      </c>
      <c r="BG22" s="233">
        <f>+[9]mobilità!V21/1000000</f>
        <v>-3.7601999999999997E-2</v>
      </c>
      <c r="BH22" s="238">
        <f>+[10]mobilità!S21/1000000</f>
        <v>0.184895</v>
      </c>
    </row>
    <row r="23" spans="1:60" ht="15.75" customHeight="1" x14ac:dyDescent="0.25">
      <c r="A23" s="161" t="s">
        <v>68</v>
      </c>
      <c r="B23" s="217">
        <v>-673.71628458000009</v>
      </c>
      <c r="C23" s="218">
        <v>577.39594823060406</v>
      </c>
      <c r="D23" s="233">
        <v>32.672648738739994</v>
      </c>
      <c r="E23" s="218">
        <v>-63.647687610656035</v>
      </c>
      <c r="F23" s="234">
        <v>-198.58129371335872</v>
      </c>
      <c r="G23" s="217">
        <v>-668.09910000000002</v>
      </c>
      <c r="H23" s="218">
        <v>577.09804921648379</v>
      </c>
      <c r="I23" s="218">
        <v>33.188228617878707</v>
      </c>
      <c r="J23" s="218">
        <v>-57.812822165637527</v>
      </c>
      <c r="K23" s="234">
        <v>-180.66224642001697</v>
      </c>
      <c r="L23" s="167">
        <v>-57.812822165637527</v>
      </c>
      <c r="M23" s="160">
        <v>-672.38254156849996</v>
      </c>
      <c r="N23" s="222">
        <v>602.47296983721253</v>
      </c>
      <c r="O23" s="222">
        <v>33.188228617878707</v>
      </c>
      <c r="P23" s="222">
        <v>-36.721343113408722</v>
      </c>
      <c r="Q23" s="234">
        <v>-117.26626040143934</v>
      </c>
      <c r="R23" s="223">
        <v>-36.721343113408722</v>
      </c>
      <c r="S23" s="160">
        <v>-658.99054156850002</v>
      </c>
      <c r="T23" s="222">
        <v>594.26160826866248</v>
      </c>
      <c r="U23" s="218">
        <v>33.188228617878707</v>
      </c>
      <c r="V23" s="218">
        <v>-31.540704681958829</v>
      </c>
      <c r="W23" s="234">
        <v>-100.72236402292494</v>
      </c>
      <c r="X23" s="167">
        <f t="shared" si="0"/>
        <v>-31.540704681958829</v>
      </c>
      <c r="Y23" s="167"/>
      <c r="AA23" s="235">
        <v>21.87055184999063</v>
      </c>
      <c r="AB23" s="236">
        <v>-2.5894380000000002E-2</v>
      </c>
      <c r="AC23" s="237">
        <v>29.598395319999899</v>
      </c>
      <c r="AD23" s="233">
        <v>-4.2837400000000005E-2</v>
      </c>
      <c r="AE23" s="233">
        <v>-1.0411035759999998</v>
      </c>
      <c r="AF23" s="236">
        <v>0</v>
      </c>
      <c r="AG23" s="237">
        <v>33.649997999999997</v>
      </c>
      <c r="AH23" s="233">
        <v>-2.3258640000000001E-2</v>
      </c>
      <c r="AI23" s="233">
        <v>-0.95409062125999999</v>
      </c>
      <c r="AJ23" s="233">
        <v>0</v>
      </c>
      <c r="AK23" s="235">
        <v>33.946260527878707</v>
      </c>
      <c r="AL23" s="233">
        <v>-4.0249609999999998E-2</v>
      </c>
      <c r="AM23" s="233">
        <f t="shared" si="1"/>
        <v>-0.7177823000000001</v>
      </c>
      <c r="AN23" s="233">
        <f>+[9]mobilità!V22/1000000</f>
        <v>-5.3661E-2</v>
      </c>
      <c r="AO23" s="238">
        <v>0</v>
      </c>
      <c r="AP23" s="229">
        <v>-53661</v>
      </c>
      <c r="AQ23" s="230">
        <f t="shared" si="2"/>
        <v>-5.3661E-2</v>
      </c>
      <c r="AR23" s="229">
        <v>0</v>
      </c>
      <c r="AS23" s="232">
        <f t="shared" si="3"/>
        <v>0</v>
      </c>
      <c r="AT23" s="229">
        <v>-660766.5</v>
      </c>
      <c r="AU23" s="232">
        <f t="shared" si="4"/>
        <v>-0.66076650000000003</v>
      </c>
      <c r="AV23" s="229">
        <v>-57015.8</v>
      </c>
      <c r="AW23" s="232">
        <f t="shared" si="5"/>
        <v>-5.7015800000000005E-2</v>
      </c>
      <c r="AX23" s="232">
        <v>40249.61</v>
      </c>
      <c r="AY23" s="235">
        <f>+[10]mobilità!B22/1000000</f>
        <v>33.946260527878707</v>
      </c>
      <c r="AZ23" s="233">
        <f>+[10]mobilità!J22/1000000</f>
        <v>-4.0249609999999998E-2</v>
      </c>
      <c r="BA23" s="233">
        <f>+[10]mobilità!M22/1000000+[10]mobilità!P22/1000000</f>
        <v>-0.7177823000000001</v>
      </c>
      <c r="BB23" s="233">
        <f>+[9]mobilità!V22/1000000</f>
        <v>-5.3661E-2</v>
      </c>
      <c r="BC23" s="233">
        <f>+[10]mobilità!S22/1000000</f>
        <v>0</v>
      </c>
      <c r="BD23" s="235">
        <f>+[10]mobilità!B22/1000000</f>
        <v>33.946260527878707</v>
      </c>
      <c r="BE23" s="233">
        <f>+[10]mobilità!J22/1000000</f>
        <v>-4.0249609999999998E-2</v>
      </c>
      <c r="BF23" s="233">
        <f>+[10]mobilità!M22/1000000+[10]mobilità!P22/1000000</f>
        <v>-0.7177823000000001</v>
      </c>
      <c r="BG23" s="233">
        <f>+[9]mobilità!V22/1000000</f>
        <v>-5.3661E-2</v>
      </c>
      <c r="BH23" s="238">
        <f>+[10]mobilità!S22/1000000</f>
        <v>0</v>
      </c>
    </row>
    <row r="24" spans="1:60" ht="15.75" customHeight="1" x14ac:dyDescent="0.25">
      <c r="A24" s="161" t="s">
        <v>69</v>
      </c>
      <c r="B24" s="217">
        <v>-10272.162009784</v>
      </c>
      <c r="C24" s="218">
        <v>9786.786125309367</v>
      </c>
      <c r="D24" s="233">
        <v>-303.50681192434962</v>
      </c>
      <c r="E24" s="218">
        <v>-788.88269639898317</v>
      </c>
      <c r="F24" s="234">
        <v>-135.57452902739993</v>
      </c>
      <c r="G24" s="217">
        <v>-10161.736083</v>
      </c>
      <c r="H24" s="218">
        <v>9969.6250355019092</v>
      </c>
      <c r="I24" s="218">
        <v>-285.87782184879848</v>
      </c>
      <c r="J24" s="218">
        <v>-477.98886934688903</v>
      </c>
      <c r="K24" s="234">
        <v>-81.99681463208718</v>
      </c>
      <c r="L24" s="167">
        <v>-477.98886934688903</v>
      </c>
      <c r="M24" s="160">
        <v>-10106.996345664573</v>
      </c>
      <c r="N24" s="222">
        <v>10147.398082983949</v>
      </c>
      <c r="O24" s="222">
        <v>-285.87782184879848</v>
      </c>
      <c r="P24" s="222">
        <v>-245.476084529422</v>
      </c>
      <c r="Q24" s="234">
        <v>-42.584668395215552</v>
      </c>
      <c r="R24" s="223">
        <v>-245.476084529422</v>
      </c>
      <c r="S24" s="160">
        <v>-9956.6303456645765</v>
      </c>
      <c r="T24" s="222">
        <v>10121.008614217926</v>
      </c>
      <c r="U24" s="218">
        <v>-285.87782184879848</v>
      </c>
      <c r="V24" s="218">
        <v>-121.49955329544878</v>
      </c>
      <c r="W24" s="234">
        <v>-21.077483768620901</v>
      </c>
      <c r="X24" s="167">
        <f t="shared" si="0"/>
        <v>-121.49955329544878</v>
      </c>
      <c r="Y24" s="167"/>
      <c r="AA24" s="235">
        <v>-279.86987313000077</v>
      </c>
      <c r="AB24" s="236">
        <v>-0.60204975999999999</v>
      </c>
      <c r="AC24" s="237">
        <v>-286.23920179980428</v>
      </c>
      <c r="AD24" s="233">
        <v>-0.73286717000000001</v>
      </c>
      <c r="AE24" s="233">
        <v>-2.2856932061095891</v>
      </c>
      <c r="AF24" s="236">
        <v>0</v>
      </c>
      <c r="AG24" s="237">
        <v>-301.19241799999998</v>
      </c>
      <c r="AH24" s="233">
        <v>-0.77683000999999996</v>
      </c>
      <c r="AI24" s="233">
        <v>-1.5375639143495952</v>
      </c>
      <c r="AJ24" s="233">
        <v>0</v>
      </c>
      <c r="AK24" s="235">
        <v>-283.13250169441494</v>
      </c>
      <c r="AL24" s="233">
        <v>-0.82523518000000007</v>
      </c>
      <c r="AM24" s="233">
        <f t="shared" si="1"/>
        <v>-1.9200849743835615</v>
      </c>
      <c r="AN24" s="233">
        <f>+[9]mobilità!V23/1000000</f>
        <v>0.54967600000000005</v>
      </c>
      <c r="AO24" s="238">
        <v>0</v>
      </c>
      <c r="AP24" s="229">
        <v>549676</v>
      </c>
      <c r="AQ24" s="230">
        <f t="shared" si="2"/>
        <v>0.54967600000000005</v>
      </c>
      <c r="AR24" s="229">
        <v>0</v>
      </c>
      <c r="AS24" s="232">
        <f t="shared" si="3"/>
        <v>0</v>
      </c>
      <c r="AT24" s="229">
        <v>-1782272.7843835615</v>
      </c>
      <c r="AU24" s="232">
        <f t="shared" si="4"/>
        <v>-1.7822727843835615</v>
      </c>
      <c r="AV24" s="229">
        <v>-137812.19</v>
      </c>
      <c r="AW24" s="232">
        <f t="shared" si="5"/>
        <v>-0.13781219</v>
      </c>
      <c r="AX24" s="232">
        <v>825235.18</v>
      </c>
      <c r="AY24" s="235">
        <f>+[10]mobilità!B23/1000000</f>
        <v>-283.13250169441494</v>
      </c>
      <c r="AZ24" s="233">
        <f>+[10]mobilità!J23/1000000</f>
        <v>-0.82523518000000007</v>
      </c>
      <c r="BA24" s="233">
        <f>+[10]mobilità!M23/1000000+[10]mobilità!P23/1000000</f>
        <v>-1.9200849743835615</v>
      </c>
      <c r="BB24" s="233">
        <f>+[9]mobilità!V23/1000000</f>
        <v>0.54967600000000005</v>
      </c>
      <c r="BC24" s="233">
        <f>+[10]mobilità!S23/1000000</f>
        <v>0</v>
      </c>
      <c r="BD24" s="235">
        <f>+[10]mobilità!B23/1000000</f>
        <v>-283.13250169441494</v>
      </c>
      <c r="BE24" s="233">
        <f>+[10]mobilità!J23/1000000</f>
        <v>-0.82523518000000007</v>
      </c>
      <c r="BF24" s="233">
        <f>+[10]mobilità!M23/1000000+[10]mobilità!P23/1000000</f>
        <v>-1.9200849743835615</v>
      </c>
      <c r="BG24" s="233">
        <f>+[9]mobilità!V23/1000000</f>
        <v>0.54967600000000005</v>
      </c>
      <c r="BH24" s="238">
        <f>+[10]mobilità!S23/1000000</f>
        <v>0</v>
      </c>
    </row>
    <row r="25" spans="1:60" ht="15.75" customHeight="1" x14ac:dyDescent="0.25">
      <c r="A25" s="161" t="s">
        <v>70</v>
      </c>
      <c r="B25" s="217">
        <v>-7254.6784862579998</v>
      </c>
      <c r="C25" s="218">
        <v>7121.4698193267113</v>
      </c>
      <c r="D25" s="233">
        <v>-169.26514595218001</v>
      </c>
      <c r="E25" s="218">
        <v>-302.47381288346844</v>
      </c>
      <c r="F25" s="234">
        <v>-74.101793292109178</v>
      </c>
      <c r="G25" s="217">
        <v>-7378.1684649999997</v>
      </c>
      <c r="H25" s="218">
        <v>7215.0319739400893</v>
      </c>
      <c r="I25" s="218">
        <v>-159.0942047879565</v>
      </c>
      <c r="J25" s="218">
        <v>-322.23069584786697</v>
      </c>
      <c r="K25" s="234">
        <v>-78.830362760744009</v>
      </c>
      <c r="L25" s="167">
        <v>-322.23069584786697</v>
      </c>
      <c r="M25" s="160">
        <v>-7187.5524908510088</v>
      </c>
      <c r="N25" s="222">
        <v>7238.2397434977156</v>
      </c>
      <c r="O25" s="222">
        <v>-159.03694063795652</v>
      </c>
      <c r="P25" s="222">
        <v>-108.34968799124968</v>
      </c>
      <c r="Q25" s="234">
        <v>-26.752533779954945</v>
      </c>
      <c r="R25" s="223">
        <v>-108.34968799124968</v>
      </c>
      <c r="S25" s="160">
        <v>-7165.736490851009</v>
      </c>
      <c r="T25" s="222">
        <v>7336.5606028567217</v>
      </c>
      <c r="U25" s="218">
        <v>-159.03694063795652</v>
      </c>
      <c r="V25" s="218">
        <v>11.787171367756258</v>
      </c>
      <c r="W25" s="234">
        <v>2.9103609436464977</v>
      </c>
      <c r="X25" s="167">
        <f t="shared" si="0"/>
        <v>0</v>
      </c>
      <c r="Y25" s="167"/>
      <c r="AA25" s="235">
        <v>-174.50138516426213</v>
      </c>
      <c r="AB25" s="236">
        <v>-0.47515667</v>
      </c>
      <c r="AC25" s="237">
        <v>-168.2837171849782</v>
      </c>
      <c r="AD25" s="233">
        <v>-0.89415063000000006</v>
      </c>
      <c r="AE25" s="233">
        <v>9.4073670159999985</v>
      </c>
      <c r="AF25" s="236">
        <v>0</v>
      </c>
      <c r="AG25" s="237">
        <v>-176.13003399999999</v>
      </c>
      <c r="AH25" s="233">
        <v>-0.90145984000000001</v>
      </c>
      <c r="AI25" s="233">
        <v>7.7663478878200012</v>
      </c>
      <c r="AJ25" s="233">
        <v>0</v>
      </c>
      <c r="AK25" s="235">
        <v>-163.80435719795651</v>
      </c>
      <c r="AL25" s="233">
        <v>-1.1168541299999999</v>
      </c>
      <c r="AM25" s="233">
        <f t="shared" si="1"/>
        <v>5.8270065400000002</v>
      </c>
      <c r="AN25" s="233">
        <f>+[9]mobilità!V24/1000000</f>
        <v>0.30293700000000001</v>
      </c>
      <c r="AO25" s="238">
        <v>0</v>
      </c>
      <c r="AP25" s="229">
        <v>302937</v>
      </c>
      <c r="AQ25" s="230">
        <f t="shared" si="2"/>
        <v>0.30293700000000001</v>
      </c>
      <c r="AR25" s="229">
        <v>0</v>
      </c>
      <c r="AS25" s="232">
        <f t="shared" si="3"/>
        <v>0</v>
      </c>
      <c r="AT25" s="229">
        <v>4832728.6500000004</v>
      </c>
      <c r="AU25" s="232">
        <f t="shared" si="4"/>
        <v>4.83272865</v>
      </c>
      <c r="AV25" s="229">
        <v>994277.89</v>
      </c>
      <c r="AW25" s="232">
        <f t="shared" si="5"/>
        <v>0.99427789</v>
      </c>
      <c r="AX25" s="232">
        <v>1116854.1299999999</v>
      </c>
      <c r="AY25" s="235">
        <f>+[10]mobilità!B24/1000000</f>
        <v>-163.80435719795651</v>
      </c>
      <c r="AZ25" s="233">
        <f>+[10]mobilità!J24/1000000</f>
        <v>-1.1168541299999999</v>
      </c>
      <c r="BA25" s="233">
        <f>+[10]mobilità!M24/1000000+[10]mobilità!P24/1000000</f>
        <v>5.8842706899999992</v>
      </c>
      <c r="BB25" s="233">
        <f>+[9]mobilità!V24/1000000</f>
        <v>0.30293700000000001</v>
      </c>
      <c r="BC25" s="233">
        <f>+[10]mobilità!S24/1000000</f>
        <v>0</v>
      </c>
      <c r="BD25" s="235">
        <f>+[10]mobilità!B24/1000000</f>
        <v>-163.80435719795651</v>
      </c>
      <c r="BE25" s="233">
        <f>+[10]mobilità!J24/1000000</f>
        <v>-1.1168541299999999</v>
      </c>
      <c r="BF25" s="233">
        <f>+[10]mobilità!M24/1000000+[10]mobilità!P24/1000000</f>
        <v>5.8842706899999992</v>
      </c>
      <c r="BG25" s="233">
        <f>+[9]mobilità!V24/1000000</f>
        <v>0.30293700000000001</v>
      </c>
      <c r="BH25" s="238">
        <f>+[10]mobilità!S24/1000000</f>
        <v>0</v>
      </c>
    </row>
    <row r="26" spans="1:60" ht="15.75" customHeight="1" x14ac:dyDescent="0.25">
      <c r="A26" s="161" t="s">
        <v>71</v>
      </c>
      <c r="B26" s="217">
        <v>-1040.9288273130001</v>
      </c>
      <c r="C26" s="218">
        <v>1055.5375322420482</v>
      </c>
      <c r="D26" s="233">
        <v>-35.649067393880003</v>
      </c>
      <c r="E26" s="218">
        <v>-21.040362464831858</v>
      </c>
      <c r="F26" s="234">
        <v>-35.677353519910227</v>
      </c>
      <c r="G26" s="217">
        <v>-1068.4901069999999</v>
      </c>
      <c r="H26" s="218">
        <v>1068.8626748619226</v>
      </c>
      <c r="I26" s="218">
        <v>-28.641306807503835</v>
      </c>
      <c r="J26" s="218">
        <v>-28.268738945581045</v>
      </c>
      <c r="K26" s="234">
        <v>-48.059903205350992</v>
      </c>
      <c r="L26" s="167">
        <v>-28.268738945581045</v>
      </c>
      <c r="M26" s="160">
        <v>-1086.80449088826</v>
      </c>
      <c r="N26" s="222">
        <v>1084.3461122532958</v>
      </c>
      <c r="O26" s="222">
        <v>-28.628665667557694</v>
      </c>
      <c r="P26" s="222">
        <v>-31.087044302521914</v>
      </c>
      <c r="Q26" s="234">
        <v>-53.824601172725899</v>
      </c>
      <c r="R26" s="223">
        <v>-31.087044302521914</v>
      </c>
      <c r="S26" s="160">
        <v>-1072.3574908882599</v>
      </c>
      <c r="T26" s="222">
        <v>1084.0971275402844</v>
      </c>
      <c r="U26" s="218">
        <v>-28.628665667557694</v>
      </c>
      <c r="V26" s="218">
        <v>-16.889029015533193</v>
      </c>
      <c r="W26" s="234">
        <v>-29.241932494750682</v>
      </c>
      <c r="X26" s="167">
        <f t="shared" si="0"/>
        <v>-16.889029015533193</v>
      </c>
      <c r="Y26" s="167"/>
      <c r="AA26" s="235">
        <v>-39.010959505108154</v>
      </c>
      <c r="AB26" s="236">
        <v>-6.8386440000000007E-2</v>
      </c>
      <c r="AC26" s="237">
        <v>-40.534905464684037</v>
      </c>
      <c r="AD26" s="233">
        <v>-0.14883066</v>
      </c>
      <c r="AE26" s="233">
        <v>1.3533528640000001</v>
      </c>
      <c r="AF26" s="236">
        <v>-0.342239152483229</v>
      </c>
      <c r="AG26" s="237">
        <v>-36.009048</v>
      </c>
      <c r="AH26" s="233">
        <v>-7.3130189999999998E-2</v>
      </c>
      <c r="AI26" s="233">
        <v>1.2029487961200001</v>
      </c>
      <c r="AJ26" s="233">
        <v>-0.76983800000000002</v>
      </c>
      <c r="AK26" s="235">
        <v>-29.2143849341705</v>
      </c>
      <c r="AL26" s="233">
        <v>-0.12995894</v>
      </c>
      <c r="AM26" s="233">
        <f t="shared" si="1"/>
        <v>1.2302220666666668</v>
      </c>
      <c r="AN26" s="233">
        <f>+[9]mobilità!V25/1000000</f>
        <v>0.702075</v>
      </c>
      <c r="AO26" s="238">
        <v>-0.52718500000000001</v>
      </c>
      <c r="AP26" s="229">
        <v>702075</v>
      </c>
      <c r="AQ26" s="230">
        <f t="shared" si="2"/>
        <v>0.702075</v>
      </c>
      <c r="AR26" s="229">
        <v>-527185</v>
      </c>
      <c r="AS26" s="232">
        <f t="shared" si="3"/>
        <v>-0.52718500000000001</v>
      </c>
      <c r="AT26" s="229">
        <v>1318605</v>
      </c>
      <c r="AU26" s="232">
        <f t="shared" si="4"/>
        <v>1.318605</v>
      </c>
      <c r="AV26" s="229">
        <v>-88382.933333333334</v>
      </c>
      <c r="AW26" s="232">
        <f t="shared" si="5"/>
        <v>-8.838293333333333E-2</v>
      </c>
      <c r="AX26" s="232">
        <v>129958.94</v>
      </c>
      <c r="AY26" s="235">
        <f>+[10]mobilità!B25/1000000</f>
        <v>-29.20174379422436</v>
      </c>
      <c r="AZ26" s="233">
        <f>+[10]mobilità!J25/1000000</f>
        <v>-0.12995894</v>
      </c>
      <c r="BA26" s="233">
        <f>+[10]mobilità!M25/1000000+[10]mobilità!P25/1000000</f>
        <v>1.2302220666666666</v>
      </c>
      <c r="BB26" s="233">
        <f>+[9]mobilità!V25/1000000</f>
        <v>0.702075</v>
      </c>
      <c r="BC26" s="233">
        <f>+[10]mobilità!S25/1000000</f>
        <v>-0.52718500000000001</v>
      </c>
      <c r="BD26" s="235">
        <f>+[10]mobilità!B25/1000000</f>
        <v>-29.20174379422436</v>
      </c>
      <c r="BE26" s="233">
        <f>+[10]mobilità!J25/1000000</f>
        <v>-0.12995894</v>
      </c>
      <c r="BF26" s="233">
        <f>+[10]mobilità!M25/1000000+[10]mobilità!P25/1000000</f>
        <v>1.2302220666666666</v>
      </c>
      <c r="BG26" s="233">
        <f>+[9]mobilità!V25/1000000</f>
        <v>0.702075</v>
      </c>
      <c r="BH26" s="238">
        <f>+[10]mobilità!S25/1000000</f>
        <v>-0.52718500000000001</v>
      </c>
    </row>
    <row r="27" spans="1:60" ht="15.75" customHeight="1" x14ac:dyDescent="0.25">
      <c r="A27" s="161" t="s">
        <v>72</v>
      </c>
      <c r="B27" s="217">
        <v>-3537.0777238689998</v>
      </c>
      <c r="C27" s="218">
        <v>3528.9670928409614</v>
      </c>
      <c r="D27" s="233">
        <v>-223.81005894764201</v>
      </c>
      <c r="E27" s="218">
        <v>-231.92068997568038</v>
      </c>
      <c r="F27" s="234">
        <v>-115.4397118872288</v>
      </c>
      <c r="G27" s="217">
        <v>-3489.3173190000002</v>
      </c>
      <c r="H27" s="218">
        <v>3652.9866668700588</v>
      </c>
      <c r="I27" s="218">
        <v>-230.31774100822335</v>
      </c>
      <c r="J27" s="218">
        <v>-66.648393138164778</v>
      </c>
      <c r="K27" s="234">
        <v>-33.152417318745314</v>
      </c>
      <c r="L27" s="167">
        <v>-66.648393138164778</v>
      </c>
      <c r="M27" s="160">
        <v>-3435.8108462559057</v>
      </c>
      <c r="N27" s="222">
        <v>3565.136630767548</v>
      </c>
      <c r="O27" s="222">
        <v>-239.73412369822333</v>
      </c>
      <c r="P27" s="222">
        <v>-110.40833918658106</v>
      </c>
      <c r="Q27" s="234">
        <v>-56.376289018269368</v>
      </c>
      <c r="R27" s="223">
        <v>-110.40833918658106</v>
      </c>
      <c r="S27" s="160">
        <v>-3408.5478462559067</v>
      </c>
      <c r="T27" s="222">
        <v>3580.8845363366731</v>
      </c>
      <c r="U27" s="218">
        <v>-239.73412369822333</v>
      </c>
      <c r="V27" s="218">
        <v>-67.397433617456926</v>
      </c>
      <c r="W27" s="234">
        <v>-34.414222917404217</v>
      </c>
      <c r="X27" s="167">
        <f t="shared" si="0"/>
        <v>-67.397433617456926</v>
      </c>
      <c r="Y27" s="167"/>
      <c r="AA27" s="235">
        <v>-222.86431474594141</v>
      </c>
      <c r="AB27" s="236">
        <v>-0.20435951000000002</v>
      </c>
      <c r="AC27" s="237">
        <v>-224.03499445895659</v>
      </c>
      <c r="AD27" s="233">
        <v>-0.30084917</v>
      </c>
      <c r="AE27" s="233">
        <v>-3.3871608410958904</v>
      </c>
      <c r="AF27" s="236">
        <v>0</v>
      </c>
      <c r="AG27" s="237">
        <v>-220.53120200000001</v>
      </c>
      <c r="AH27" s="233">
        <v>-0.34089159999999996</v>
      </c>
      <c r="AI27" s="233">
        <v>-2.9379653476420002</v>
      </c>
      <c r="AJ27" s="233">
        <v>0</v>
      </c>
      <c r="AK27" s="235">
        <v>-228.50613514196763</v>
      </c>
      <c r="AL27" s="233">
        <v>-0.37629941</v>
      </c>
      <c r="AM27" s="233">
        <f t="shared" si="1"/>
        <v>-1.4353064562557076</v>
      </c>
      <c r="AN27" s="233">
        <f>+[9]mobilità!V26/1000000</f>
        <v>8.3052000000000001E-2</v>
      </c>
      <c r="AO27" s="238">
        <v>0</v>
      </c>
      <c r="AP27" s="229">
        <v>83052</v>
      </c>
      <c r="AQ27" s="230">
        <f t="shared" si="2"/>
        <v>8.3052000000000001E-2</v>
      </c>
      <c r="AR27" s="229">
        <v>0</v>
      </c>
      <c r="AS27" s="232">
        <f t="shared" si="3"/>
        <v>0</v>
      </c>
      <c r="AT27" s="229">
        <v>-850918.62958904111</v>
      </c>
      <c r="AU27" s="232">
        <f t="shared" si="4"/>
        <v>-0.85091862958904108</v>
      </c>
      <c r="AV27" s="229">
        <v>-584387.82666666666</v>
      </c>
      <c r="AW27" s="232">
        <f t="shared" si="5"/>
        <v>-0.58438782666666667</v>
      </c>
      <c r="AX27" s="232">
        <v>376299.41</v>
      </c>
      <c r="AY27" s="235">
        <f>+[10]mobilità!B26/1000000</f>
        <v>-228.50613514196763</v>
      </c>
      <c r="AZ27" s="233">
        <f>+[10]mobilità!J26/1000000</f>
        <v>-0.37629941</v>
      </c>
      <c r="BA27" s="233">
        <f>+[10]mobilità!M26/1000000+[10]mobilità!P26/1000000</f>
        <v>-10.851689146255707</v>
      </c>
      <c r="BB27" s="233">
        <f>+[9]mobilità!V26/1000000</f>
        <v>8.3052000000000001E-2</v>
      </c>
      <c r="BC27" s="233">
        <f>+[10]mobilità!S26/1000000</f>
        <v>0</v>
      </c>
      <c r="BD27" s="235">
        <f>+[10]mobilità!B26/1000000</f>
        <v>-228.50613514196763</v>
      </c>
      <c r="BE27" s="233">
        <f>+[10]mobilità!J26/1000000</f>
        <v>-0.37629941</v>
      </c>
      <c r="BF27" s="233">
        <f>+[10]mobilità!M26/1000000+[10]mobilità!P26/1000000</f>
        <v>-10.851689146255707</v>
      </c>
      <c r="BG27" s="233">
        <f>+[9]mobilità!V26/1000000</f>
        <v>8.3052000000000001E-2</v>
      </c>
      <c r="BH27" s="238">
        <f>+[10]mobilità!S26/1000000</f>
        <v>0</v>
      </c>
    </row>
    <row r="28" spans="1:60" ht="15.75" customHeight="1" x14ac:dyDescent="0.25">
      <c r="A28" s="161" t="s">
        <v>73</v>
      </c>
      <c r="B28" s="217">
        <v>-8512.3181299999997</v>
      </c>
      <c r="C28" s="218">
        <v>8518.0381099823535</v>
      </c>
      <c r="D28" s="233">
        <v>-205.71969489387979</v>
      </c>
      <c r="E28" s="218">
        <v>-199.99971491152596</v>
      </c>
      <c r="F28" s="234">
        <v>-39.679365452937816</v>
      </c>
      <c r="G28" s="217">
        <v>-8609.482313999999</v>
      </c>
      <c r="H28" s="218">
        <v>8778.7931284171736</v>
      </c>
      <c r="I28" s="218">
        <v>-199.85087506424131</v>
      </c>
      <c r="J28" s="218">
        <v>-30.54006064706661</v>
      </c>
      <c r="K28" s="234">
        <v>-6.051090729142425</v>
      </c>
      <c r="L28" s="167">
        <v>-30.54006064706661</v>
      </c>
      <c r="M28" s="160">
        <v>-8804.7511890009519</v>
      </c>
      <c r="N28" s="222">
        <v>8991.7173086852927</v>
      </c>
      <c r="O28" s="222">
        <v>-199.6970196746413</v>
      </c>
      <c r="P28" s="222">
        <v>-12.730899990300486</v>
      </c>
      <c r="Q28" s="234">
        <v>-2.546254348687079</v>
      </c>
      <c r="R28" s="223">
        <v>-12.730899990300486</v>
      </c>
      <c r="S28" s="160">
        <v>-8800.5111890009521</v>
      </c>
      <c r="T28" s="222">
        <v>8984.2375013689925</v>
      </c>
      <c r="U28" s="218">
        <v>-199.6970196746413</v>
      </c>
      <c r="V28" s="218">
        <v>-15.970707306600843</v>
      </c>
      <c r="W28" s="234">
        <v>-3.1942347329743717</v>
      </c>
      <c r="X28" s="167">
        <f t="shared" si="0"/>
        <v>-15.970707306600843</v>
      </c>
      <c r="Y28" s="167"/>
      <c r="AA28" s="235">
        <v>-197.71878353000002</v>
      </c>
      <c r="AB28" s="236">
        <v>-0.97845565000000001</v>
      </c>
      <c r="AC28" s="237">
        <v>-195.95797499479301</v>
      </c>
      <c r="AD28" s="233">
        <v>-0.81865275000000004</v>
      </c>
      <c r="AE28" s="233">
        <v>-2.1076753294520545</v>
      </c>
      <c r="AF28" s="236">
        <v>0</v>
      </c>
      <c r="AG28" s="237">
        <v>-202.94195199999999</v>
      </c>
      <c r="AH28" s="233">
        <v>-0.77962246000000002</v>
      </c>
      <c r="AI28" s="233">
        <v>-1.9981204338797816</v>
      </c>
      <c r="AJ28" s="233">
        <v>0</v>
      </c>
      <c r="AK28" s="235">
        <v>-197.05243024081665</v>
      </c>
      <c r="AL28" s="233">
        <v>-1.0052900200000001</v>
      </c>
      <c r="AM28" s="233">
        <f t="shared" si="1"/>
        <v>-1.7931548034246576</v>
      </c>
      <c r="AN28" s="233">
        <f>+[9]mobilità!V27/1000000</f>
        <v>-1.0434060000000001</v>
      </c>
      <c r="AO28" s="238">
        <v>0</v>
      </c>
      <c r="AP28" s="229">
        <v>-1043406</v>
      </c>
      <c r="AQ28" s="230">
        <f t="shared" si="2"/>
        <v>-1.0434060000000001</v>
      </c>
      <c r="AR28" s="229">
        <v>0</v>
      </c>
      <c r="AS28" s="232">
        <f t="shared" si="3"/>
        <v>0</v>
      </c>
      <c r="AT28" s="229">
        <v>-1793154.8034246576</v>
      </c>
      <c r="AU28" s="232">
        <f t="shared" si="4"/>
        <v>-1.7931548034246576</v>
      </c>
      <c r="AV28" s="229">
        <v>0</v>
      </c>
      <c r="AW28" s="232">
        <f t="shared" si="5"/>
        <v>0</v>
      </c>
      <c r="AX28" s="232">
        <v>1005290.02</v>
      </c>
      <c r="AY28" s="235">
        <f>+[10]mobilità!B27/1000000</f>
        <v>-196.91747785121666</v>
      </c>
      <c r="AZ28" s="233">
        <f>+[10]mobilità!J27/1000000</f>
        <v>-1.0052900200000001</v>
      </c>
      <c r="BA28" s="233">
        <f>+[10]mobilità!M27/1000000+[10]mobilità!P27/1000000</f>
        <v>-1.7742518034246575</v>
      </c>
      <c r="BB28" s="233">
        <f>+[9]mobilità!V27/1000000</f>
        <v>-1.0434060000000001</v>
      </c>
      <c r="BC28" s="233">
        <f>+[10]mobilità!S27/1000000</f>
        <v>0</v>
      </c>
      <c r="BD28" s="235">
        <f>+[10]mobilità!B27/1000000</f>
        <v>-196.91747785121666</v>
      </c>
      <c r="BE28" s="233">
        <f>+[10]mobilità!J27/1000000</f>
        <v>-1.0052900200000001</v>
      </c>
      <c r="BF28" s="233">
        <f>+[10]mobilità!M27/1000000+[10]mobilità!P27/1000000</f>
        <v>-1.7742518034246575</v>
      </c>
      <c r="BG28" s="233">
        <f>+[9]mobilità!V27/1000000</f>
        <v>-1.0434060000000001</v>
      </c>
      <c r="BH28" s="238">
        <f>+[10]mobilità!S27/1000000</f>
        <v>0</v>
      </c>
    </row>
    <row r="29" spans="1:60" ht="15.75" customHeight="1" x14ac:dyDescent="0.25">
      <c r="A29" s="161" t="s">
        <v>74</v>
      </c>
      <c r="B29" s="217">
        <v>-3089.6467884680005</v>
      </c>
      <c r="C29" s="218">
        <v>2915.2429999999995</v>
      </c>
      <c r="D29" s="233">
        <v>-55.340149050000001</v>
      </c>
      <c r="E29" s="218">
        <v>-229.74393751800105</v>
      </c>
      <c r="F29" s="234">
        <v>-137.43107329352227</v>
      </c>
      <c r="G29" s="217">
        <v>-3182.5482760000004</v>
      </c>
      <c r="H29" s="218">
        <v>3092.7499999999995</v>
      </c>
      <c r="I29" s="218">
        <v>-58.879277666134286</v>
      </c>
      <c r="J29" s="218">
        <v>-148.67755366613517</v>
      </c>
      <c r="K29" s="234">
        <v>-88.820624351000873</v>
      </c>
      <c r="L29" s="167">
        <v>-148.67755366613517</v>
      </c>
      <c r="M29" s="160">
        <v>-3277.1704291890833</v>
      </c>
      <c r="N29" s="222">
        <v>3164.0669999999996</v>
      </c>
      <c r="O29" s="222">
        <v>-59.270938909134294</v>
      </c>
      <c r="P29" s="222">
        <v>-172.37436809821801</v>
      </c>
      <c r="Q29" s="234">
        <v>-105.2445517455353</v>
      </c>
      <c r="R29" s="223">
        <v>-172.37436809821801</v>
      </c>
      <c r="S29" s="160">
        <v>-3293.1284291890838</v>
      </c>
      <c r="T29" s="222">
        <v>3139.5118946574557</v>
      </c>
      <c r="U29" s="218">
        <v>-59.270938909134294</v>
      </c>
      <c r="V29" s="218">
        <v>-212.88747344076236</v>
      </c>
      <c r="W29" s="234">
        <v>-129.9801528597697</v>
      </c>
      <c r="X29" s="167">
        <f t="shared" si="0"/>
        <v>-212.88747344076236</v>
      </c>
      <c r="Y29" s="167"/>
      <c r="AA29" s="235">
        <v>-61.522768970000008</v>
      </c>
      <c r="AB29" s="236">
        <v>-0.31776811999999999</v>
      </c>
      <c r="AC29" s="237">
        <v>-61.410316029970105</v>
      </c>
      <c r="AD29" s="233">
        <v>-0.53056506000000003</v>
      </c>
      <c r="AE29" s="233">
        <v>-0.1414821</v>
      </c>
      <c r="AF29" s="236">
        <v>0</v>
      </c>
      <c r="AG29" s="237">
        <v>-54.801614000000001</v>
      </c>
      <c r="AH29" s="233">
        <v>-0.46154000000000001</v>
      </c>
      <c r="AI29" s="233">
        <v>-7.6995050000000009E-2</v>
      </c>
      <c r="AJ29" s="233">
        <v>0</v>
      </c>
      <c r="AK29" s="235">
        <v>-58.398005346134291</v>
      </c>
      <c r="AL29" s="233">
        <v>-0.40682027000000004</v>
      </c>
      <c r="AM29" s="233">
        <f t="shared" si="1"/>
        <v>-7.4452050000000006E-2</v>
      </c>
      <c r="AN29" s="233">
        <f>+[9]mobilità!V28/1000000</f>
        <v>-5.9199349999999997</v>
      </c>
      <c r="AO29" s="238">
        <v>0</v>
      </c>
      <c r="AP29" s="229">
        <v>-5919935</v>
      </c>
      <c r="AQ29" s="230">
        <f t="shared" si="2"/>
        <v>-5.9199349999999997</v>
      </c>
      <c r="AR29" s="229">
        <v>0</v>
      </c>
      <c r="AS29" s="232">
        <f t="shared" si="3"/>
        <v>0</v>
      </c>
      <c r="AT29" s="229">
        <v>-74452.05</v>
      </c>
      <c r="AU29" s="232">
        <f t="shared" si="4"/>
        <v>-7.4452050000000006E-2</v>
      </c>
      <c r="AV29" s="229">
        <v>0</v>
      </c>
      <c r="AW29" s="232">
        <f t="shared" si="5"/>
        <v>0</v>
      </c>
      <c r="AX29" s="232">
        <v>406820.27</v>
      </c>
      <c r="AY29" s="235">
        <f>+[10]mobilità!B28/1000000</f>
        <v>-58.7936935891343</v>
      </c>
      <c r="AZ29" s="233">
        <f>+[10]mobilità!J28/1000000</f>
        <v>-0.40682027000000004</v>
      </c>
      <c r="BA29" s="233">
        <f>+[10]mobilità!M28/1000000+[10]mobilità!P28/1000000</f>
        <v>-7.0425050000000003E-2</v>
      </c>
      <c r="BB29" s="233">
        <f>+[9]mobilità!V28/1000000</f>
        <v>-5.9199349999999997</v>
      </c>
      <c r="BC29" s="233">
        <f>+[10]mobilità!S28/1000000</f>
        <v>0</v>
      </c>
      <c r="BD29" s="235">
        <f>+[10]mobilità!B28/1000000</f>
        <v>-58.7936935891343</v>
      </c>
      <c r="BE29" s="233">
        <f>+[10]mobilità!J28/1000000</f>
        <v>-0.40682027000000004</v>
      </c>
      <c r="BF29" s="233">
        <f>+[10]mobilità!M28/1000000+[10]mobilità!P28/1000000</f>
        <v>-7.0425050000000003E-2</v>
      </c>
      <c r="BG29" s="233">
        <f>+[9]mobilità!V28/1000000</f>
        <v>-5.9199349999999997</v>
      </c>
      <c r="BH29" s="238">
        <f>+[10]mobilità!S28/1000000</f>
        <v>0</v>
      </c>
    </row>
    <row r="30" spans="1:60" ht="15.75" customHeight="1" x14ac:dyDescent="0.25">
      <c r="A30" s="161" t="s">
        <v>112</v>
      </c>
      <c r="B30" s="217"/>
      <c r="C30" s="218"/>
      <c r="D30" s="233"/>
      <c r="E30" s="218"/>
      <c r="F30" s="234"/>
      <c r="G30" s="217"/>
      <c r="H30" s="218"/>
      <c r="I30" s="218"/>
      <c r="J30" s="218"/>
      <c r="K30" s="234"/>
      <c r="L30" s="167"/>
      <c r="M30" s="160"/>
      <c r="N30" s="222"/>
      <c r="O30" s="222"/>
      <c r="P30" s="176"/>
      <c r="Q30" s="234"/>
      <c r="R30" s="223" t="b">
        <v>0</v>
      </c>
      <c r="S30" s="160"/>
      <c r="T30" s="222"/>
      <c r="U30" s="218"/>
      <c r="V30" s="218"/>
      <c r="W30" s="234"/>
      <c r="X30" s="167"/>
      <c r="Y30" s="167"/>
      <c r="AA30" s="235"/>
      <c r="AB30" s="236"/>
      <c r="AC30" s="237"/>
      <c r="AD30" s="233"/>
      <c r="AE30" s="233"/>
      <c r="AF30" s="236"/>
      <c r="AG30" s="237"/>
      <c r="AH30" s="233"/>
      <c r="AI30" s="233"/>
      <c r="AJ30" s="233"/>
      <c r="AK30" s="235"/>
      <c r="AL30" s="233"/>
      <c r="AM30" s="233"/>
      <c r="AN30" s="233"/>
      <c r="AO30" s="238"/>
      <c r="AP30" s="239">
        <f>SUM(AP9:AP29)</f>
        <v>0</v>
      </c>
      <c r="AQ30" s="240"/>
      <c r="AR30" s="239"/>
      <c r="AS30" s="232"/>
      <c r="AT30" s="239"/>
      <c r="AU30" s="232"/>
      <c r="AV30" s="239"/>
      <c r="AW30" s="232"/>
      <c r="AX30" s="232"/>
      <c r="AY30" s="235"/>
      <c r="AZ30" s="233"/>
      <c r="BA30" s="233"/>
      <c r="BB30" s="233"/>
      <c r="BC30" s="233"/>
      <c r="BD30" s="235"/>
      <c r="BE30" s="233"/>
      <c r="BF30" s="233"/>
      <c r="BG30" s="233"/>
      <c r="BH30" s="238"/>
    </row>
    <row r="31" spans="1:60" ht="15.75" customHeight="1" x14ac:dyDescent="0.25">
      <c r="A31" s="164"/>
      <c r="B31" s="241"/>
      <c r="C31" s="218"/>
      <c r="D31" s="162"/>
      <c r="E31" s="242"/>
      <c r="F31" s="243"/>
      <c r="G31" s="241"/>
      <c r="H31" s="218"/>
      <c r="I31" s="242"/>
      <c r="J31" s="242"/>
      <c r="K31" s="243"/>
      <c r="L31" s="167" t="b">
        <v>0</v>
      </c>
      <c r="M31" s="244"/>
      <c r="N31" s="222">
        <v>0</v>
      </c>
      <c r="O31" s="245"/>
      <c r="P31" s="246"/>
      <c r="Q31" s="243"/>
      <c r="R31" s="223" t="b">
        <v>0</v>
      </c>
      <c r="S31" s="244"/>
      <c r="T31" s="222"/>
      <c r="U31" s="247"/>
      <c r="V31" s="218"/>
      <c r="W31" s="243"/>
      <c r="X31" s="167" t="b">
        <f t="shared" si="0"/>
        <v>0</v>
      </c>
      <c r="Y31" s="167"/>
      <c r="AA31" s="248"/>
      <c r="AB31" s="249"/>
      <c r="AC31" s="250"/>
      <c r="AD31" s="251"/>
      <c r="AE31" s="251"/>
      <c r="AF31" s="249"/>
      <c r="AG31" s="250"/>
      <c r="AH31" s="251"/>
      <c r="AI31" s="251"/>
      <c r="AJ31" s="251"/>
      <c r="AK31" s="248"/>
      <c r="AL31" s="251">
        <v>0</v>
      </c>
      <c r="AM31" s="251"/>
      <c r="AN31" s="251"/>
      <c r="AO31" s="252"/>
      <c r="AP31" s="201"/>
      <c r="AQ31" s="201"/>
      <c r="AR31" s="201"/>
      <c r="AS31" s="201"/>
      <c r="AT31" s="201"/>
      <c r="AU31" s="201"/>
      <c r="AV31" s="201"/>
      <c r="AW31" s="201"/>
      <c r="AX31" s="201">
        <v>16668509.359999998</v>
      </c>
      <c r="AY31" s="248"/>
      <c r="AZ31" s="251">
        <v>0</v>
      </c>
      <c r="BA31" s="251"/>
      <c r="BB31" s="251"/>
      <c r="BC31" s="252"/>
      <c r="BD31" s="253"/>
      <c r="BE31" s="251">
        <v>0</v>
      </c>
      <c r="BF31" s="251"/>
      <c r="BG31" s="251"/>
      <c r="BH31" s="252"/>
    </row>
    <row r="32" spans="1:60" ht="15.75" customHeight="1" x14ac:dyDescent="0.25">
      <c r="A32" s="168" t="s">
        <v>75</v>
      </c>
      <c r="B32" s="169">
        <v>-111726.031749345</v>
      </c>
      <c r="C32" s="172">
        <v>108361.80681400489</v>
      </c>
      <c r="D32" s="172">
        <v>1.2079226507921703E-13</v>
      </c>
      <c r="E32" s="172">
        <v>-3364.224935340138</v>
      </c>
      <c r="F32" s="254">
        <v>-55.890909822410499</v>
      </c>
      <c r="G32" s="169">
        <v>-112866.94178199999</v>
      </c>
      <c r="H32" s="172">
        <v>110671.32494526144</v>
      </c>
      <c r="I32" s="172">
        <v>3.5527136788005009E-13</v>
      </c>
      <c r="J32" s="172">
        <v>-2195.6168367385826</v>
      </c>
      <c r="K32" s="254">
        <v>-36.301153100668287</v>
      </c>
      <c r="L32" s="167">
        <v>-2292.9182529790828</v>
      </c>
      <c r="M32" s="255">
        <v>-114415.06327779929</v>
      </c>
      <c r="N32" s="256">
        <v>113153.76229629522</v>
      </c>
      <c r="O32" s="256">
        <v>3.330590914174536E-9</v>
      </c>
      <c r="P32" s="257">
        <v>-1261.3009815007408</v>
      </c>
      <c r="Q32" s="258">
        <v>-21.23609431304876</v>
      </c>
      <c r="R32" s="259">
        <v>-1634.6673004403385</v>
      </c>
      <c r="S32" s="257">
        <v>-114711.88801308592</v>
      </c>
      <c r="T32" s="257">
        <v>113669.27768074119</v>
      </c>
      <c r="U32" s="172">
        <v>3.330590914174536E-9</v>
      </c>
      <c r="V32" s="260">
        <v>-1042.6103323414009</v>
      </c>
      <c r="W32" s="258">
        <v>-17.554074462874819</v>
      </c>
      <c r="X32" s="167">
        <f>SUM(X9:X31)</f>
        <v>-1189.3961637081379</v>
      </c>
      <c r="Y32" s="261"/>
      <c r="AA32" s="262">
        <f t="shared" ref="AA32:AJ32" si="6">SUM(AA9:AA29)</f>
        <v>9.2370555648813024E-14</v>
      </c>
      <c r="AB32" s="263">
        <f t="shared" si="6"/>
        <v>5.5511151231257827E-16</v>
      </c>
      <c r="AC32" s="264">
        <f t="shared" si="6"/>
        <v>-8.1000003149256372E-7</v>
      </c>
      <c r="AD32" s="265">
        <f t="shared" si="6"/>
        <v>0</v>
      </c>
      <c r="AE32" s="265">
        <f t="shared" si="6"/>
        <v>-7.2164496600635175E-16</v>
      </c>
      <c r="AF32" s="263">
        <f t="shared" si="6"/>
        <v>1.1102230246251565E-16</v>
      </c>
      <c r="AG32" s="264">
        <f t="shared" si="6"/>
        <v>1.1368683772161603E-13</v>
      </c>
      <c r="AH32" s="265">
        <f t="shared" si="6"/>
        <v>1.4988010832439613E-15</v>
      </c>
      <c r="AI32" s="265">
        <f t="shared" si="6"/>
        <v>7.2164496600635175E-16</v>
      </c>
      <c r="AJ32" s="265">
        <f t="shared" si="6"/>
        <v>-3.3306690738754696E-16</v>
      </c>
      <c r="AK32" s="262">
        <f>SUM(AK9:AK29)</f>
        <v>2.7711166694643907E-13</v>
      </c>
      <c r="AL32" s="265">
        <f>SUM(AL9:AL29)</f>
        <v>0</v>
      </c>
      <c r="AM32" s="265">
        <f>SUM(AM9:AM29)</f>
        <v>3.1918911957973251E-16</v>
      </c>
      <c r="AN32" s="265">
        <f>SUM(AN9:AN29)</f>
        <v>-1.2442859999999998</v>
      </c>
      <c r="AO32" s="266">
        <f>SUM(AO9:AO31)</f>
        <v>-1.1102230246251565E-16</v>
      </c>
      <c r="AP32" s="215"/>
      <c r="AQ32" s="215"/>
      <c r="AR32" s="215"/>
      <c r="AS32" s="215"/>
      <c r="AT32" s="215"/>
      <c r="AU32" s="215"/>
      <c r="AV32" s="215"/>
      <c r="AW32" s="215"/>
      <c r="AX32" s="215"/>
      <c r="AY32" s="262">
        <f>SUM(AY9:AY31)</f>
        <v>1.2079226507921703E-13</v>
      </c>
      <c r="AZ32" s="265">
        <f>SUM(AZ9:AZ29)</f>
        <v>-3.9412917374193057E-15</v>
      </c>
      <c r="BA32" s="265">
        <f>SUM(BA9:BA29)</f>
        <v>3.3305512653347691E-9</v>
      </c>
      <c r="BB32" s="265">
        <f>SUM(BB9:BB30)</f>
        <v>-1.2442859999999998</v>
      </c>
      <c r="BC32" s="266">
        <f t="shared" ref="BC32:BH32" si="7">SUM(BC9:BC31)</f>
        <v>-1.1102230246251565E-16</v>
      </c>
      <c r="BD32" s="267">
        <f t="shared" si="7"/>
        <v>1.2079226507921703E-13</v>
      </c>
      <c r="BE32" s="267">
        <f t="shared" si="7"/>
        <v>-3.9412917374193057E-15</v>
      </c>
      <c r="BF32" s="267">
        <f t="shared" si="7"/>
        <v>3.3305512653347691E-9</v>
      </c>
      <c r="BG32" s="262">
        <f t="shared" si="7"/>
        <v>-1.2442859999999998</v>
      </c>
      <c r="BH32" s="268">
        <f t="shared" si="7"/>
        <v>-1.1102230246251565E-16</v>
      </c>
    </row>
    <row r="33" spans="1:25" x14ac:dyDescent="0.25">
      <c r="A33" s="269"/>
      <c r="B33" s="218"/>
      <c r="C33" s="261" t="s">
        <v>113</v>
      </c>
      <c r="D33" s="261"/>
      <c r="E33" s="270">
        <v>-3480.4355745697062</v>
      </c>
      <c r="F33" s="218"/>
      <c r="G33" s="218"/>
      <c r="H33" s="261" t="s">
        <v>113</v>
      </c>
      <c r="I33" s="261"/>
      <c r="J33" s="270">
        <v>-2292.9182529790828</v>
      </c>
      <c r="K33" s="218"/>
      <c r="L33" s="218"/>
      <c r="M33" s="218"/>
      <c r="N33" s="261" t="s">
        <v>113</v>
      </c>
      <c r="O33" s="261"/>
      <c r="P33" s="270">
        <v>-1634.6673004403385</v>
      </c>
      <c r="Q33" s="218"/>
      <c r="R33" s="261"/>
      <c r="S33" s="261"/>
      <c r="T33" s="261" t="s">
        <v>113</v>
      </c>
      <c r="U33" s="261"/>
      <c r="V33" s="270">
        <v>-1189.3961637081379</v>
      </c>
      <c r="W33" s="261"/>
      <c r="X33" s="261"/>
      <c r="Y33" s="261"/>
    </row>
    <row r="34" spans="1:25" ht="15.75" customHeight="1" x14ac:dyDescent="0.25">
      <c r="A34" s="269"/>
      <c r="B34" s="218"/>
      <c r="C34" s="261" t="s">
        <v>114</v>
      </c>
      <c r="E34" s="233">
        <v>116.21063922956819</v>
      </c>
      <c r="G34" s="218"/>
      <c r="H34" s="261" t="s">
        <v>114</v>
      </c>
      <c r="J34" s="233">
        <v>97.301416240500203</v>
      </c>
      <c r="M34" s="218"/>
      <c r="N34" s="261" t="s">
        <v>114</v>
      </c>
      <c r="O34" s="135"/>
      <c r="P34" s="233">
        <v>373.3663189395977</v>
      </c>
      <c r="T34" s="261" t="s">
        <v>114</v>
      </c>
      <c r="U34" s="135"/>
      <c r="V34" s="233">
        <v>146.78583136673706</v>
      </c>
    </row>
    <row r="35" spans="1:25" ht="55.15" customHeight="1" x14ac:dyDescent="0.3">
      <c r="A35" s="744" t="s">
        <v>115</v>
      </c>
      <c r="B35" s="744"/>
      <c r="C35" s="744"/>
      <c r="D35" s="744"/>
      <c r="E35" s="744"/>
      <c r="F35" s="744"/>
      <c r="G35" s="744"/>
      <c r="H35" s="744"/>
      <c r="I35" s="744"/>
      <c r="J35" s="744"/>
      <c r="K35" s="744"/>
      <c r="L35" s="744"/>
      <c r="M35" s="744"/>
      <c r="N35" s="744"/>
      <c r="O35" s="744"/>
      <c r="P35" s="744"/>
      <c r="Q35" s="744"/>
      <c r="R35" s="744"/>
      <c r="S35" s="744"/>
      <c r="T35" s="744"/>
      <c r="U35" s="744"/>
      <c r="V35" s="744"/>
      <c r="W35" s="744"/>
    </row>
    <row r="36" spans="1:25" ht="40.5" customHeight="1" x14ac:dyDescent="0.25">
      <c r="A36" s="714" t="s">
        <v>116</v>
      </c>
      <c r="B36" s="714"/>
      <c r="C36" s="714"/>
      <c r="D36" s="714"/>
      <c r="E36" s="714"/>
      <c r="F36" s="714"/>
      <c r="G36" s="714"/>
      <c r="H36" s="714"/>
      <c r="I36" s="714"/>
      <c r="J36" s="714"/>
      <c r="K36" s="714"/>
      <c r="L36" s="714"/>
      <c r="M36" s="714"/>
      <c r="N36" s="714"/>
      <c r="O36" s="714"/>
      <c r="P36" s="714"/>
      <c r="Q36" s="714"/>
      <c r="R36" s="714"/>
      <c r="S36" s="714"/>
      <c r="T36" s="714"/>
      <c r="U36" s="714"/>
      <c r="V36" s="714"/>
      <c r="W36" s="714"/>
    </row>
    <row r="37" spans="1:25" ht="18.75" x14ac:dyDescent="0.3">
      <c r="A37" s="3" t="s">
        <v>117</v>
      </c>
      <c r="B37" s="176"/>
      <c r="C37" s="180"/>
      <c r="D37" s="180"/>
      <c r="E37" s="176"/>
      <c r="F37" s="222"/>
      <c r="G37" s="176"/>
      <c r="H37" s="180"/>
      <c r="I37" s="180"/>
      <c r="J37" s="176"/>
      <c r="K37" s="222"/>
      <c r="L37" s="222"/>
      <c r="M37" s="271"/>
      <c r="N37" s="271"/>
      <c r="O37" s="271"/>
      <c r="P37" s="271"/>
      <c r="Q37" s="271"/>
      <c r="R37" s="271"/>
      <c r="S37" s="271"/>
      <c r="T37" s="271"/>
      <c r="U37" s="271"/>
      <c r="V37" s="271"/>
      <c r="W37" s="271"/>
      <c r="X37" s="272"/>
      <c r="Y37" s="272"/>
    </row>
    <row r="38" spans="1:25" ht="4.1500000000000004" customHeight="1" x14ac:dyDescent="0.25">
      <c r="A38" s="273"/>
      <c r="B38" s="176"/>
      <c r="C38" s="180"/>
      <c r="D38" s="180"/>
      <c r="E38" s="176"/>
      <c r="F38" s="175"/>
      <c r="G38" s="176"/>
      <c r="H38" s="180"/>
      <c r="I38" s="180"/>
      <c r="J38" s="176"/>
      <c r="K38" s="175"/>
      <c r="L38" s="175"/>
      <c r="M38" s="175"/>
      <c r="N38" s="175"/>
      <c r="O38" s="175"/>
      <c r="P38" s="175"/>
      <c r="Q38" s="175"/>
      <c r="R38" s="175"/>
      <c r="S38" s="175"/>
      <c r="T38" s="175"/>
      <c r="U38" s="175"/>
      <c r="V38" s="175"/>
      <c r="W38" s="175"/>
      <c r="X38" s="201"/>
      <c r="Y38" s="201"/>
    </row>
    <row r="39" spans="1:25" hidden="1" x14ac:dyDescent="0.25">
      <c r="A39" s="273"/>
      <c r="B39" s="176"/>
      <c r="C39" s="180"/>
      <c r="D39" s="180"/>
      <c r="E39" s="176"/>
      <c r="F39" s="175"/>
      <c r="G39" s="176"/>
      <c r="H39" s="180"/>
      <c r="I39" s="180"/>
      <c r="J39" s="176"/>
      <c r="K39" s="175"/>
      <c r="L39" s="175"/>
      <c r="M39" s="175"/>
      <c r="N39" s="175"/>
      <c r="O39" s="175"/>
      <c r="P39" s="175"/>
      <c r="Q39" s="175"/>
      <c r="R39" s="175"/>
      <c r="S39" s="175"/>
      <c r="T39" s="175"/>
      <c r="U39" s="175"/>
      <c r="V39" s="175"/>
      <c r="W39" s="175"/>
      <c r="X39" s="201"/>
      <c r="Y39" s="201"/>
    </row>
    <row r="40" spans="1:25" ht="111.6" customHeight="1" x14ac:dyDescent="0.25">
      <c r="A40" s="714" t="s">
        <v>118</v>
      </c>
      <c r="B40" s="714"/>
      <c r="C40" s="714"/>
      <c r="D40" s="714"/>
      <c r="E40" s="714"/>
      <c r="F40" s="714"/>
      <c r="G40" s="714"/>
      <c r="H40" s="714"/>
      <c r="I40" s="714"/>
      <c r="J40" s="714"/>
      <c r="K40" s="714"/>
      <c r="L40" s="714"/>
      <c r="M40" s="714"/>
      <c r="N40" s="714"/>
      <c r="O40" s="714"/>
      <c r="P40" s="714"/>
      <c r="Q40" s="714"/>
      <c r="R40" s="714"/>
      <c r="S40" s="714"/>
      <c r="T40" s="714"/>
      <c r="U40" s="714"/>
      <c r="V40" s="714"/>
      <c r="W40" s="714"/>
      <c r="X40" s="201"/>
      <c r="Y40" s="201"/>
    </row>
    <row r="41" spans="1:25" x14ac:dyDescent="0.25">
      <c r="F41" s="201"/>
      <c r="K41" s="201"/>
      <c r="L41" s="201"/>
      <c r="M41" s="201"/>
      <c r="N41" s="201"/>
      <c r="O41" s="201"/>
      <c r="P41" s="201"/>
      <c r="Q41" s="201"/>
      <c r="R41" s="201"/>
      <c r="S41" s="201"/>
      <c r="T41" s="201"/>
      <c r="U41" s="201"/>
      <c r="V41" s="201"/>
      <c r="W41" s="201"/>
      <c r="X41" s="201"/>
      <c r="Y41" s="201"/>
    </row>
    <row r="42" spans="1:25" x14ac:dyDescent="0.25">
      <c r="F42" s="201"/>
      <c r="K42" s="201"/>
      <c r="L42" s="201"/>
      <c r="M42" s="201"/>
      <c r="N42" s="201"/>
      <c r="O42" s="201"/>
      <c r="P42" s="201"/>
      <c r="Q42" s="201"/>
      <c r="R42" s="201"/>
      <c r="S42" s="201"/>
      <c r="T42" s="201"/>
      <c r="U42" s="201"/>
      <c r="V42" s="201"/>
      <c r="W42" s="201"/>
      <c r="X42" s="201"/>
      <c r="Y42" s="201"/>
    </row>
    <row r="43" spans="1:25" x14ac:dyDescent="0.25">
      <c r="A43" s="274"/>
      <c r="F43" s="201"/>
      <c r="K43" s="201"/>
      <c r="L43" s="201"/>
      <c r="M43" s="201"/>
      <c r="N43" s="201"/>
      <c r="O43" s="201"/>
      <c r="P43" s="201"/>
      <c r="Q43" s="201"/>
      <c r="R43" s="201"/>
      <c r="S43" s="201"/>
      <c r="T43" s="201"/>
      <c r="U43" s="201"/>
      <c r="V43" s="201"/>
      <c r="W43" s="201"/>
      <c r="X43" s="201"/>
      <c r="Y43" s="201"/>
    </row>
    <row r="44" spans="1:25" x14ac:dyDescent="0.25">
      <c r="F44" s="201"/>
      <c r="K44" s="201"/>
      <c r="L44" s="201"/>
      <c r="M44" s="201"/>
      <c r="N44" s="201"/>
      <c r="O44" s="201"/>
      <c r="P44" s="201"/>
      <c r="Q44" s="201"/>
      <c r="R44" s="201"/>
      <c r="S44" s="201"/>
      <c r="T44" s="201"/>
      <c r="U44" s="201"/>
      <c r="V44" s="201"/>
      <c r="W44" s="201"/>
      <c r="X44" s="201"/>
      <c r="Y44" s="201"/>
    </row>
    <row r="45" spans="1:25" x14ac:dyDescent="0.25">
      <c r="F45" s="201"/>
      <c r="K45" s="201"/>
      <c r="L45" s="201"/>
      <c r="M45" s="201"/>
      <c r="N45" s="201"/>
      <c r="O45" s="201"/>
      <c r="P45" s="201"/>
      <c r="Q45" s="201"/>
      <c r="R45" s="201"/>
      <c r="S45" s="201"/>
      <c r="T45" s="201"/>
      <c r="U45" s="201"/>
      <c r="V45" s="201"/>
      <c r="W45" s="201"/>
      <c r="X45" s="201"/>
      <c r="Y45" s="201"/>
    </row>
    <row r="46" spans="1:25" x14ac:dyDescent="0.25">
      <c r="F46" s="201"/>
      <c r="K46" s="201"/>
      <c r="L46" s="201"/>
      <c r="M46" s="201"/>
      <c r="N46" s="201"/>
      <c r="O46" s="201"/>
      <c r="P46" s="201"/>
      <c r="Q46" s="201"/>
      <c r="R46" s="201"/>
      <c r="S46" s="201"/>
      <c r="T46" s="201"/>
      <c r="U46" s="201"/>
      <c r="V46" s="201"/>
      <c r="W46" s="201"/>
      <c r="X46" s="201"/>
      <c r="Y46" s="201"/>
    </row>
    <row r="47" spans="1:25" x14ac:dyDescent="0.25">
      <c r="F47" s="201"/>
      <c r="K47" s="201"/>
      <c r="L47" s="201"/>
      <c r="M47" s="201"/>
      <c r="N47" s="201"/>
      <c r="O47" s="201"/>
      <c r="P47" s="201"/>
      <c r="Q47" s="201"/>
      <c r="R47" s="201"/>
      <c r="S47" s="201"/>
      <c r="T47" s="201"/>
      <c r="U47" s="201"/>
      <c r="V47" s="201"/>
      <c r="W47" s="201"/>
      <c r="X47" s="201"/>
      <c r="Y47" s="201"/>
    </row>
    <row r="48" spans="1:25" x14ac:dyDescent="0.25">
      <c r="F48" s="201"/>
      <c r="K48" s="201"/>
      <c r="L48" s="201"/>
      <c r="M48" s="201"/>
      <c r="N48" s="201"/>
      <c r="O48" s="201"/>
      <c r="P48" s="201"/>
      <c r="Q48" s="201"/>
      <c r="R48" s="201"/>
      <c r="S48" s="201"/>
      <c r="T48" s="201"/>
      <c r="U48" s="201"/>
      <c r="V48" s="201"/>
      <c r="W48" s="201"/>
      <c r="X48" s="201"/>
      <c r="Y48" s="201"/>
    </row>
    <row r="49" spans="6:25" x14ac:dyDescent="0.25">
      <c r="F49" s="201"/>
      <c r="K49" s="201"/>
      <c r="L49" s="201"/>
      <c r="M49" s="201"/>
      <c r="N49" s="201"/>
      <c r="O49" s="201"/>
      <c r="P49" s="201"/>
      <c r="Q49" s="201"/>
      <c r="R49" s="201"/>
      <c r="S49" s="201"/>
      <c r="T49" s="201"/>
      <c r="U49" s="201"/>
      <c r="V49" s="201"/>
      <c r="W49" s="201"/>
      <c r="X49" s="201"/>
      <c r="Y49" s="201"/>
    </row>
    <row r="50" spans="6:25" x14ac:dyDescent="0.25">
      <c r="F50" s="201"/>
      <c r="K50" s="201"/>
      <c r="L50" s="201"/>
      <c r="M50" s="201"/>
      <c r="N50" s="201"/>
      <c r="O50" s="201"/>
      <c r="P50" s="201"/>
      <c r="Q50" s="201"/>
      <c r="R50" s="201"/>
      <c r="S50" s="201"/>
      <c r="T50" s="201"/>
      <c r="U50" s="201"/>
      <c r="V50" s="201"/>
      <c r="W50" s="201"/>
      <c r="X50" s="201"/>
      <c r="Y50" s="201"/>
    </row>
    <row r="51" spans="6:25" x14ac:dyDescent="0.25">
      <c r="F51" s="201"/>
      <c r="K51" s="201"/>
      <c r="L51" s="201"/>
      <c r="M51" s="201"/>
      <c r="N51" s="201"/>
      <c r="O51" s="201"/>
      <c r="P51" s="201"/>
      <c r="Q51" s="201"/>
      <c r="R51" s="201"/>
      <c r="S51" s="201"/>
      <c r="T51" s="201"/>
      <c r="U51" s="201"/>
      <c r="V51" s="201"/>
      <c r="W51" s="201"/>
      <c r="X51" s="201"/>
      <c r="Y51" s="201"/>
    </row>
    <row r="52" spans="6:25" x14ac:dyDescent="0.25">
      <c r="F52" s="201"/>
      <c r="K52" s="201"/>
      <c r="L52" s="201"/>
      <c r="M52" s="201"/>
      <c r="N52" s="201"/>
      <c r="O52" s="201"/>
      <c r="P52" s="201"/>
      <c r="Q52" s="201"/>
      <c r="R52" s="201"/>
      <c r="S52" s="201"/>
      <c r="T52" s="201"/>
      <c r="U52" s="201"/>
      <c r="V52" s="201"/>
      <c r="W52" s="201"/>
      <c r="X52" s="201"/>
      <c r="Y52" s="201"/>
    </row>
    <row r="53" spans="6:25" x14ac:dyDescent="0.25">
      <c r="F53" s="201"/>
      <c r="K53" s="201"/>
      <c r="L53" s="201"/>
      <c r="M53" s="201"/>
      <c r="N53" s="201"/>
      <c r="O53" s="201"/>
      <c r="P53" s="201"/>
      <c r="Q53" s="201"/>
      <c r="R53" s="201"/>
      <c r="S53" s="201"/>
      <c r="T53" s="201"/>
      <c r="U53" s="201"/>
      <c r="V53" s="201"/>
      <c r="W53" s="201"/>
      <c r="X53" s="201"/>
      <c r="Y53" s="201"/>
    </row>
    <row r="54" spans="6:25" x14ac:dyDescent="0.25">
      <c r="F54" s="201"/>
      <c r="K54" s="201"/>
      <c r="L54" s="201"/>
      <c r="M54" s="201"/>
      <c r="N54" s="201"/>
      <c r="O54" s="201"/>
      <c r="P54" s="201"/>
      <c r="Q54" s="201"/>
      <c r="R54" s="201"/>
      <c r="S54" s="201"/>
      <c r="T54" s="201"/>
      <c r="U54" s="201"/>
      <c r="V54" s="201"/>
      <c r="W54" s="201"/>
      <c r="X54" s="201"/>
      <c r="Y54" s="201"/>
    </row>
    <row r="55" spans="6:25" x14ac:dyDescent="0.25">
      <c r="F55" s="201"/>
      <c r="K55" s="201"/>
      <c r="L55" s="201"/>
      <c r="M55" s="201"/>
      <c r="N55" s="201"/>
      <c r="O55" s="201"/>
      <c r="P55" s="201"/>
      <c r="Q55" s="201"/>
      <c r="R55" s="201"/>
      <c r="S55" s="201"/>
      <c r="T55" s="201"/>
      <c r="U55" s="201"/>
      <c r="V55" s="201"/>
      <c r="W55" s="201"/>
      <c r="X55" s="201"/>
      <c r="Y55" s="201"/>
    </row>
  </sheetData>
  <mergeCells count="13">
    <mergeCell ref="A40:W40"/>
    <mergeCell ref="AG5:AJ5"/>
    <mergeCell ref="AK5:AO5"/>
    <mergeCell ref="AY5:BC5"/>
    <mergeCell ref="BD5:BH5"/>
    <mergeCell ref="A35:W35"/>
    <mergeCell ref="A36:W36"/>
    <mergeCell ref="B5:F5"/>
    <mergeCell ref="G5:K5"/>
    <mergeCell ref="M5:Q5"/>
    <mergeCell ref="S5:W5"/>
    <mergeCell ref="AA5:AB5"/>
    <mergeCell ref="AC5:AF5"/>
  </mergeCells>
  <phoneticPr fontId="48" type="noConversion"/>
  <printOptions horizontalCentered="1" verticalCentered="1" gridLinesSet="0"/>
  <pageMargins left="0" right="0" top="0" bottom="0" header="0" footer="0"/>
  <pageSetup paperSize="9" scale="4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pageSetUpPr fitToPage="1"/>
  </sheetPr>
  <dimension ref="A1:CV55"/>
  <sheetViews>
    <sheetView showGridLines="0" zoomScale="60" zoomScaleNormal="60" zoomScaleSheetLayoutView="50" workbookViewId="0">
      <selection activeCell="BD37" sqref="BD37"/>
    </sheetView>
  </sheetViews>
  <sheetFormatPr defaultColWidth="12.5703125" defaultRowHeight="15.75" x14ac:dyDescent="0.25"/>
  <cols>
    <col min="1" max="41" width="18.42578125" style="134" customWidth="1"/>
    <col min="42" max="42" width="16.5703125" style="134" bestFit="1" customWidth="1"/>
    <col min="43" max="43" width="15.85546875" style="135" customWidth="1"/>
    <col min="44" max="44" width="15.28515625" style="135" customWidth="1"/>
    <col min="45" max="45" width="14.42578125" style="134" customWidth="1"/>
    <col min="46" max="46" width="11.85546875" style="134" customWidth="1"/>
    <col min="47" max="47" width="16.5703125" style="134" bestFit="1" customWidth="1"/>
    <col min="48" max="48" width="15.85546875" style="135" customWidth="1"/>
    <col min="49" max="49" width="15.28515625" style="135" customWidth="1"/>
    <col min="50" max="50" width="14.42578125" style="134" customWidth="1"/>
    <col min="51" max="51" width="11.85546875" style="134" customWidth="1"/>
    <col min="52" max="52" width="11.85546875" style="134" hidden="1" customWidth="1"/>
    <col min="53" max="53" width="16.5703125" style="134" customWidth="1"/>
    <col min="54" max="54" width="17.42578125" style="134" bestFit="1" customWidth="1"/>
    <col min="55" max="55" width="12" style="134" customWidth="1"/>
    <col min="56" max="56" width="21" style="134" customWidth="1"/>
    <col min="57" max="57" width="12.28515625" style="134" customWidth="1"/>
    <col min="58" max="58" width="12.28515625" style="134" hidden="1" customWidth="1"/>
    <col min="59" max="59" width="18" style="134" customWidth="1"/>
    <col min="60" max="60" width="16.85546875" style="134" customWidth="1"/>
    <col min="61" max="61" width="12" style="134" customWidth="1"/>
    <col min="62" max="62" width="16.140625" style="134" customWidth="1"/>
    <col min="63" max="63" width="12.140625" style="134" customWidth="1"/>
    <col min="64" max="64" width="9.5703125" style="134" hidden="1" customWidth="1"/>
    <col min="65" max="65" width="7.140625" style="134" customWidth="1"/>
    <col min="66" max="66" width="14.42578125" style="134" customWidth="1"/>
    <col min="67" max="81" width="12.5703125" style="134" hidden="1" customWidth="1"/>
    <col min="82" max="82" width="15.85546875" style="134" hidden="1" customWidth="1"/>
    <col min="83" max="84" width="12.5703125" style="134" hidden="1" customWidth="1"/>
    <col min="85" max="85" width="14.85546875" style="134" hidden="1" customWidth="1"/>
    <col min="86" max="86" width="16" style="134" hidden="1" customWidth="1"/>
    <col min="87" max="87" width="15.140625" style="134" hidden="1" customWidth="1"/>
    <col min="88" max="89" width="12.5703125" style="134" hidden="1" customWidth="1"/>
    <col min="90" max="90" width="16.7109375" style="134" hidden="1" customWidth="1"/>
    <col min="91" max="93" width="12.5703125" style="134" hidden="1" customWidth="1"/>
    <col min="94" max="94" width="15.7109375" style="134" hidden="1" customWidth="1"/>
    <col min="95" max="100" width="12.5703125" style="134" hidden="1" customWidth="1"/>
    <col min="101" max="16384" width="12.5703125" style="134"/>
  </cols>
  <sheetData>
    <row r="1" spans="1:100" x14ac:dyDescent="0.25">
      <c r="A1" s="133">
        <f ca="1">NOW()</f>
        <v>41722.449282060188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81"/>
      <c r="AS1" s="136"/>
      <c r="AT1" s="136"/>
      <c r="AU1" s="136"/>
      <c r="AV1" s="136"/>
      <c r="AW1" s="136"/>
      <c r="AX1" s="136"/>
      <c r="AY1" s="136"/>
      <c r="AZ1" s="136"/>
      <c r="BA1" s="136"/>
      <c r="BC1" s="136"/>
      <c r="BD1" s="136"/>
      <c r="BE1" s="136"/>
      <c r="BF1" s="136"/>
    </row>
    <row r="2" spans="1:100" ht="20.25" x14ac:dyDescent="0.3">
      <c r="AV2" s="134"/>
      <c r="AW2" s="182" t="s">
        <v>83</v>
      </c>
    </row>
    <row r="3" spans="1:100" ht="20.25" x14ac:dyDescent="0.3">
      <c r="AU3" s="183" t="s">
        <v>84</v>
      </c>
      <c r="AV3" s="134"/>
      <c r="AW3" s="134"/>
    </row>
    <row r="4" spans="1:100"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BD4" s="184" t="s">
        <v>3</v>
      </c>
    </row>
    <row r="5" spans="1:100" ht="26.25" customHeight="1" thickBot="1" x14ac:dyDescent="0.3">
      <c r="A5" s="139"/>
      <c r="B5" s="745">
        <v>2001</v>
      </c>
      <c r="C5" s="746"/>
      <c r="D5" s="746"/>
      <c r="E5" s="746"/>
      <c r="F5" s="747"/>
      <c r="G5" s="745" t="s">
        <v>4</v>
      </c>
      <c r="H5" s="746"/>
      <c r="I5" s="746"/>
      <c r="J5" s="746"/>
      <c r="K5" s="747"/>
      <c r="L5" s="745" t="s">
        <v>5</v>
      </c>
      <c r="M5" s="746"/>
      <c r="N5" s="746"/>
      <c r="O5" s="746"/>
      <c r="P5" s="746"/>
      <c r="Q5" s="745" t="s">
        <v>6</v>
      </c>
      <c r="R5" s="746"/>
      <c r="S5" s="746"/>
      <c r="T5" s="746"/>
      <c r="U5" s="746"/>
      <c r="V5" s="745" t="s">
        <v>7</v>
      </c>
      <c r="W5" s="746"/>
      <c r="X5" s="746"/>
      <c r="Y5" s="746"/>
      <c r="Z5" s="746"/>
      <c r="AA5" s="745" t="s">
        <v>8</v>
      </c>
      <c r="AB5" s="746"/>
      <c r="AC5" s="746"/>
      <c r="AD5" s="746"/>
      <c r="AE5" s="746"/>
      <c r="AF5" s="745" t="s">
        <v>9</v>
      </c>
      <c r="AG5" s="746"/>
      <c r="AH5" s="746"/>
      <c r="AI5" s="746"/>
      <c r="AJ5" s="746"/>
      <c r="AK5" s="745" t="s">
        <v>10</v>
      </c>
      <c r="AL5" s="746"/>
      <c r="AM5" s="746"/>
      <c r="AN5" s="746"/>
      <c r="AO5" s="746"/>
      <c r="AP5" s="745" t="s">
        <v>11</v>
      </c>
      <c r="AQ5" s="746"/>
      <c r="AR5" s="746"/>
      <c r="AS5" s="746"/>
      <c r="AT5" s="746"/>
      <c r="AU5" s="745" t="s">
        <v>12</v>
      </c>
      <c r="AV5" s="746"/>
      <c r="AW5" s="746"/>
      <c r="AX5" s="746"/>
      <c r="AY5" s="746"/>
      <c r="AZ5" s="185"/>
      <c r="BA5" s="745" t="s">
        <v>13</v>
      </c>
      <c r="BB5" s="746"/>
      <c r="BC5" s="746"/>
      <c r="BD5" s="746"/>
      <c r="BE5" s="747"/>
      <c r="BF5" s="186"/>
      <c r="BG5" s="745" t="s">
        <v>14</v>
      </c>
      <c r="BH5" s="746"/>
      <c r="BI5" s="746"/>
      <c r="BJ5" s="746"/>
      <c r="BK5" s="747"/>
      <c r="BL5" s="186"/>
      <c r="BM5" s="186"/>
      <c r="BO5" s="742" t="s">
        <v>85</v>
      </c>
      <c r="BP5" s="748"/>
      <c r="BQ5" s="740" t="s">
        <v>86</v>
      </c>
      <c r="BR5" s="741"/>
      <c r="BS5" s="741"/>
      <c r="BT5" s="748"/>
      <c r="BU5" s="740" t="s">
        <v>87</v>
      </c>
      <c r="BV5" s="741"/>
      <c r="BW5" s="741"/>
      <c r="BX5" s="741"/>
      <c r="BY5" s="742" t="s">
        <v>88</v>
      </c>
      <c r="BZ5" s="741"/>
      <c r="CA5" s="741"/>
      <c r="CB5" s="741"/>
      <c r="CC5" s="743"/>
      <c r="CD5" s="187"/>
      <c r="CE5" s="187"/>
      <c r="CF5" s="187"/>
      <c r="CG5" s="187"/>
      <c r="CH5" s="187"/>
      <c r="CI5" s="187"/>
      <c r="CJ5" s="187"/>
      <c r="CK5" s="187"/>
      <c r="CL5" s="187"/>
      <c r="CM5" s="742" t="s">
        <v>89</v>
      </c>
      <c r="CN5" s="741"/>
      <c r="CO5" s="741"/>
      <c r="CP5" s="741"/>
      <c r="CQ5" s="743"/>
      <c r="CR5" s="742" t="s">
        <v>90</v>
      </c>
      <c r="CS5" s="741"/>
      <c r="CT5" s="741"/>
      <c r="CU5" s="741"/>
      <c r="CV5" s="743"/>
    </row>
    <row r="6" spans="1:100" ht="78.75" x14ac:dyDescent="0.25">
      <c r="A6" s="140"/>
      <c r="B6" s="188" t="s">
        <v>91</v>
      </c>
      <c r="C6" s="189" t="s">
        <v>92</v>
      </c>
      <c r="D6" s="189" t="s">
        <v>93</v>
      </c>
      <c r="E6" s="190" t="s">
        <v>94</v>
      </c>
      <c r="F6" s="191" t="s">
        <v>95</v>
      </c>
      <c r="G6" s="188" t="s">
        <v>91</v>
      </c>
      <c r="H6" s="189" t="s">
        <v>92</v>
      </c>
      <c r="I6" s="189" t="s">
        <v>93</v>
      </c>
      <c r="J6" s="190" t="s">
        <v>94</v>
      </c>
      <c r="K6" s="191" t="s">
        <v>95</v>
      </c>
      <c r="L6" s="188" t="s">
        <v>91</v>
      </c>
      <c r="M6" s="189" t="s">
        <v>92</v>
      </c>
      <c r="N6" s="189" t="s">
        <v>93</v>
      </c>
      <c r="O6" s="190" t="s">
        <v>94</v>
      </c>
      <c r="P6" s="191" t="s">
        <v>95</v>
      </c>
      <c r="Q6" s="188" t="s">
        <v>91</v>
      </c>
      <c r="R6" s="189" t="s">
        <v>92</v>
      </c>
      <c r="S6" s="189" t="s">
        <v>93</v>
      </c>
      <c r="T6" s="190" t="s">
        <v>94</v>
      </c>
      <c r="U6" s="191" t="s">
        <v>95</v>
      </c>
      <c r="V6" s="188" t="s">
        <v>91</v>
      </c>
      <c r="W6" s="189" t="s">
        <v>92</v>
      </c>
      <c r="X6" s="189" t="s">
        <v>93</v>
      </c>
      <c r="Y6" s="190" t="s">
        <v>94</v>
      </c>
      <c r="Z6" s="191" t="s">
        <v>95</v>
      </c>
      <c r="AA6" s="188" t="s">
        <v>91</v>
      </c>
      <c r="AB6" s="189" t="s">
        <v>92</v>
      </c>
      <c r="AC6" s="189" t="s">
        <v>93</v>
      </c>
      <c r="AD6" s="190" t="s">
        <v>94</v>
      </c>
      <c r="AE6" s="191" t="s">
        <v>95</v>
      </c>
      <c r="AF6" s="188" t="s">
        <v>91</v>
      </c>
      <c r="AG6" s="189" t="s">
        <v>92</v>
      </c>
      <c r="AH6" s="189" t="s">
        <v>93</v>
      </c>
      <c r="AI6" s="190" t="s">
        <v>94</v>
      </c>
      <c r="AJ6" s="191" t="s">
        <v>95</v>
      </c>
      <c r="AK6" s="188" t="s">
        <v>91</v>
      </c>
      <c r="AL6" s="189" t="s">
        <v>92</v>
      </c>
      <c r="AM6" s="189" t="s">
        <v>93</v>
      </c>
      <c r="AN6" s="190" t="s">
        <v>94</v>
      </c>
      <c r="AO6" s="191" t="s">
        <v>95</v>
      </c>
      <c r="AP6" s="188" t="s">
        <v>91</v>
      </c>
      <c r="AQ6" s="189" t="s">
        <v>92</v>
      </c>
      <c r="AR6" s="189" t="s">
        <v>93</v>
      </c>
      <c r="AS6" s="190" t="s">
        <v>94</v>
      </c>
      <c r="AT6" s="191" t="s">
        <v>95</v>
      </c>
      <c r="AU6" s="188" t="s">
        <v>91</v>
      </c>
      <c r="AV6" s="189" t="s">
        <v>92</v>
      </c>
      <c r="AW6" s="189" t="s">
        <v>93</v>
      </c>
      <c r="AX6" s="190" t="s">
        <v>94</v>
      </c>
      <c r="AY6" s="191" t="s">
        <v>95</v>
      </c>
      <c r="AZ6" s="192"/>
      <c r="BA6" s="188" t="s">
        <v>91</v>
      </c>
      <c r="BB6" s="189" t="s">
        <v>92</v>
      </c>
      <c r="BC6" s="189" t="s">
        <v>93</v>
      </c>
      <c r="BD6" s="193" t="s">
        <v>94</v>
      </c>
      <c r="BE6" s="194" t="s">
        <v>95</v>
      </c>
      <c r="BF6" s="195"/>
      <c r="BG6" s="188" t="s">
        <v>91</v>
      </c>
      <c r="BH6" s="189" t="s">
        <v>92</v>
      </c>
      <c r="BI6" s="189" t="s">
        <v>93</v>
      </c>
      <c r="BJ6" s="193" t="s">
        <v>94</v>
      </c>
      <c r="BK6" s="194" t="s">
        <v>95</v>
      </c>
      <c r="BL6" s="195"/>
      <c r="BM6" s="195"/>
      <c r="BO6" s="196" t="s">
        <v>96</v>
      </c>
      <c r="BP6" s="197" t="s">
        <v>97</v>
      </c>
      <c r="BQ6" s="198" t="s">
        <v>96</v>
      </c>
      <c r="BR6" s="199" t="s">
        <v>97</v>
      </c>
      <c r="BS6" s="199" t="s">
        <v>98</v>
      </c>
      <c r="BT6" s="197" t="s">
        <v>99</v>
      </c>
      <c r="BU6" s="198" t="s">
        <v>96</v>
      </c>
      <c r="BV6" s="199" t="s">
        <v>97</v>
      </c>
      <c r="BW6" s="199" t="s">
        <v>98</v>
      </c>
      <c r="BX6" s="199" t="s">
        <v>99</v>
      </c>
      <c r="BY6" s="196" t="s">
        <v>96</v>
      </c>
      <c r="BZ6" s="199" t="s">
        <v>97</v>
      </c>
      <c r="CA6" s="199" t="s">
        <v>98</v>
      </c>
      <c r="CB6" s="199" t="s">
        <v>100</v>
      </c>
      <c r="CC6" s="200" t="s">
        <v>99</v>
      </c>
      <c r="CD6" s="201"/>
      <c r="CE6" s="201"/>
      <c r="CF6" s="201"/>
      <c r="CG6" s="201"/>
      <c r="CH6" s="201"/>
      <c r="CI6" s="201"/>
      <c r="CJ6" s="201"/>
      <c r="CK6" s="201"/>
      <c r="CL6" s="201"/>
      <c r="CM6" s="196" t="s">
        <v>96</v>
      </c>
      <c r="CN6" s="199" t="s">
        <v>97</v>
      </c>
      <c r="CO6" s="199" t="s">
        <v>98</v>
      </c>
      <c r="CP6" s="199" t="s">
        <v>100</v>
      </c>
      <c r="CQ6" s="200" t="s">
        <v>99</v>
      </c>
      <c r="CR6" s="196" t="s">
        <v>96</v>
      </c>
      <c r="CS6" s="199" t="s">
        <v>97</v>
      </c>
      <c r="CT6" s="199" t="s">
        <v>98</v>
      </c>
      <c r="CU6" s="199" t="s">
        <v>100</v>
      </c>
      <c r="CV6" s="200" t="s">
        <v>99</v>
      </c>
    </row>
    <row r="7" spans="1:100" ht="31.5" customHeight="1" x14ac:dyDescent="0.25">
      <c r="A7" s="140"/>
      <c r="B7" s="188"/>
      <c r="C7" s="189"/>
      <c r="D7" s="202"/>
      <c r="E7" s="190"/>
      <c r="F7" s="192"/>
      <c r="G7" s="188"/>
      <c r="H7" s="189"/>
      <c r="I7" s="202"/>
      <c r="J7" s="190"/>
      <c r="K7" s="192"/>
      <c r="L7" s="188"/>
      <c r="M7" s="189"/>
      <c r="N7" s="202" t="s">
        <v>313</v>
      </c>
      <c r="O7" s="190"/>
      <c r="P7" s="192"/>
      <c r="Q7" s="188"/>
      <c r="R7" s="189"/>
      <c r="S7" s="202"/>
      <c r="T7" s="190"/>
      <c r="U7" s="192"/>
      <c r="V7" s="188"/>
      <c r="W7" s="189"/>
      <c r="X7" s="202"/>
      <c r="Y7" s="190"/>
      <c r="Z7" s="192"/>
      <c r="AA7" s="188"/>
      <c r="AB7" s="189"/>
      <c r="AC7" s="202"/>
      <c r="AD7" s="190"/>
      <c r="AE7" s="192"/>
      <c r="AF7" s="188"/>
      <c r="AG7" s="189"/>
      <c r="AH7" s="202"/>
      <c r="AI7" s="190"/>
      <c r="AJ7" s="192"/>
      <c r="AK7" s="188"/>
      <c r="AL7" s="189"/>
      <c r="AM7" s="202"/>
      <c r="AN7" s="190"/>
      <c r="AO7" s="192"/>
      <c r="AP7" s="188"/>
      <c r="AQ7" s="189"/>
      <c r="AR7" s="202"/>
      <c r="AS7" s="190"/>
      <c r="AT7" s="192"/>
      <c r="AU7" s="188"/>
      <c r="AV7" s="189"/>
      <c r="AW7" s="202" t="s">
        <v>101</v>
      </c>
      <c r="AX7" s="190"/>
      <c r="AY7" s="192"/>
      <c r="AZ7" s="192"/>
      <c r="BA7" s="188"/>
      <c r="BB7" s="189"/>
      <c r="BC7" s="202" t="s">
        <v>102</v>
      </c>
      <c r="BD7" s="190"/>
      <c r="BE7" s="203"/>
      <c r="BF7" s="195"/>
      <c r="BG7" s="188"/>
      <c r="BH7" s="189"/>
      <c r="BI7" s="202" t="s">
        <v>102</v>
      </c>
      <c r="BJ7" s="190"/>
      <c r="BK7" s="203"/>
      <c r="BL7" s="195"/>
      <c r="BM7" s="195"/>
      <c r="BO7" s="204" t="s">
        <v>103</v>
      </c>
      <c r="BP7" s="205" t="s">
        <v>103</v>
      </c>
      <c r="BQ7" s="206" t="s">
        <v>103</v>
      </c>
      <c r="BR7" s="190" t="s">
        <v>103</v>
      </c>
      <c r="BS7" s="190" t="s">
        <v>103</v>
      </c>
      <c r="BT7" s="205" t="s">
        <v>103</v>
      </c>
      <c r="BU7" s="206" t="s">
        <v>103</v>
      </c>
      <c r="BV7" s="190" t="s">
        <v>103</v>
      </c>
      <c r="BW7" s="190" t="s">
        <v>103</v>
      </c>
      <c r="BX7" s="190" t="s">
        <v>103</v>
      </c>
      <c r="BY7" s="204" t="s">
        <v>103</v>
      </c>
      <c r="BZ7" s="190" t="s">
        <v>103</v>
      </c>
      <c r="CA7" s="190" t="s">
        <v>103</v>
      </c>
      <c r="CB7" s="190"/>
      <c r="CC7" s="207" t="s">
        <v>103</v>
      </c>
      <c r="CD7" s="201"/>
      <c r="CE7" s="201"/>
      <c r="CF7" s="201"/>
      <c r="CG7" s="201"/>
      <c r="CH7" s="201"/>
      <c r="CI7" s="201"/>
      <c r="CJ7" s="201"/>
      <c r="CK7" s="201"/>
      <c r="CL7" s="201"/>
      <c r="CM7" s="204" t="s">
        <v>103</v>
      </c>
      <c r="CN7" s="190" t="s">
        <v>103</v>
      </c>
      <c r="CO7" s="190" t="s">
        <v>103</v>
      </c>
      <c r="CP7" s="190"/>
      <c r="CQ7" s="207" t="s">
        <v>103</v>
      </c>
      <c r="CR7" s="204" t="s">
        <v>103</v>
      </c>
      <c r="CS7" s="190" t="s">
        <v>103</v>
      </c>
      <c r="CT7" s="190" t="s">
        <v>103</v>
      </c>
      <c r="CU7" s="190"/>
      <c r="CV7" s="207" t="s">
        <v>103</v>
      </c>
    </row>
    <row r="8" spans="1:100" x14ac:dyDescent="0.25">
      <c r="A8" s="140"/>
      <c r="B8" s="208" t="s">
        <v>104</v>
      </c>
      <c r="C8" s="209" t="s">
        <v>105</v>
      </c>
      <c r="D8" s="209" t="s">
        <v>106</v>
      </c>
      <c r="E8" s="210" t="s">
        <v>314</v>
      </c>
      <c r="F8" s="210"/>
      <c r="G8" s="208" t="s">
        <v>104</v>
      </c>
      <c r="H8" s="209" t="s">
        <v>105</v>
      </c>
      <c r="I8" s="209" t="s">
        <v>106</v>
      </c>
      <c r="J8" s="210" t="s">
        <v>314</v>
      </c>
      <c r="K8" s="210"/>
      <c r="L8" s="208" t="s">
        <v>104</v>
      </c>
      <c r="M8" s="209" t="s">
        <v>105</v>
      </c>
      <c r="N8" s="209" t="s">
        <v>106</v>
      </c>
      <c r="O8" s="210" t="s">
        <v>314</v>
      </c>
      <c r="P8" s="210"/>
      <c r="Q8" s="208" t="s">
        <v>104</v>
      </c>
      <c r="R8" s="209" t="s">
        <v>105</v>
      </c>
      <c r="S8" s="209" t="s">
        <v>106</v>
      </c>
      <c r="T8" s="210" t="s">
        <v>107</v>
      </c>
      <c r="U8" s="210"/>
      <c r="V8" s="208" t="s">
        <v>104</v>
      </c>
      <c r="W8" s="209" t="s">
        <v>105</v>
      </c>
      <c r="X8" s="209" t="s">
        <v>106</v>
      </c>
      <c r="Y8" s="210" t="s">
        <v>107</v>
      </c>
      <c r="Z8" s="210"/>
      <c r="AA8" s="208" t="s">
        <v>104</v>
      </c>
      <c r="AB8" s="209" t="s">
        <v>105</v>
      </c>
      <c r="AC8" s="209" t="s">
        <v>106</v>
      </c>
      <c r="AD8" s="210" t="s">
        <v>107</v>
      </c>
      <c r="AE8" s="210"/>
      <c r="AF8" s="208" t="s">
        <v>104</v>
      </c>
      <c r="AG8" s="209" t="s">
        <v>105</v>
      </c>
      <c r="AH8" s="209" t="s">
        <v>106</v>
      </c>
      <c r="AI8" s="210" t="s">
        <v>107</v>
      </c>
      <c r="AJ8" s="210"/>
      <c r="AK8" s="208" t="s">
        <v>104</v>
      </c>
      <c r="AL8" s="209" t="s">
        <v>105</v>
      </c>
      <c r="AM8" s="209" t="s">
        <v>106</v>
      </c>
      <c r="AN8" s="210" t="s">
        <v>107</v>
      </c>
      <c r="AO8" s="210"/>
      <c r="AP8" s="208" t="s">
        <v>104</v>
      </c>
      <c r="AQ8" s="209" t="s">
        <v>105</v>
      </c>
      <c r="AR8" s="209" t="s">
        <v>106</v>
      </c>
      <c r="AS8" s="210" t="s">
        <v>107</v>
      </c>
      <c r="AT8" s="210"/>
      <c r="AU8" s="208" t="s">
        <v>104</v>
      </c>
      <c r="AV8" s="209" t="s">
        <v>105</v>
      </c>
      <c r="AW8" s="189" t="s">
        <v>106</v>
      </c>
      <c r="AX8" s="210" t="s">
        <v>107</v>
      </c>
      <c r="AY8" s="210"/>
      <c r="AZ8" s="210"/>
      <c r="BA8" s="208" t="s">
        <v>104</v>
      </c>
      <c r="BB8" s="209" t="s">
        <v>105</v>
      </c>
      <c r="BC8" s="209" t="s">
        <v>106</v>
      </c>
      <c r="BD8" s="210" t="s">
        <v>107</v>
      </c>
      <c r="BE8" s="211"/>
      <c r="BF8" s="190"/>
      <c r="BG8" s="208" t="s">
        <v>104</v>
      </c>
      <c r="BH8" s="209" t="s">
        <v>105</v>
      </c>
      <c r="BI8" s="189" t="s">
        <v>106</v>
      </c>
      <c r="BJ8" s="210" t="s">
        <v>107</v>
      </c>
      <c r="BK8" s="211"/>
      <c r="BL8" s="190"/>
      <c r="BM8" s="190"/>
      <c r="BO8" s="212"/>
      <c r="BP8" s="213"/>
      <c r="BQ8" s="214"/>
      <c r="BR8" s="215"/>
      <c r="BS8" s="215"/>
      <c r="BT8" s="213"/>
      <c r="BU8" s="214"/>
      <c r="BV8" s="215"/>
      <c r="BW8" s="215"/>
      <c r="BX8" s="215"/>
      <c r="BY8" s="212"/>
      <c r="BZ8" s="215"/>
      <c r="CA8" s="215"/>
      <c r="CB8" s="215"/>
      <c r="CC8" s="216"/>
      <c r="CD8" s="201" t="s">
        <v>108</v>
      </c>
      <c r="CE8" s="201"/>
      <c r="CF8" s="201" t="s">
        <v>99</v>
      </c>
      <c r="CG8" s="201"/>
      <c r="CH8" s="201"/>
      <c r="CI8" s="201" t="s">
        <v>109</v>
      </c>
      <c r="CJ8" s="201" t="s">
        <v>110</v>
      </c>
      <c r="CK8" s="201" t="s">
        <v>110</v>
      </c>
      <c r="CL8" s="201" t="s">
        <v>111</v>
      </c>
      <c r="CM8" s="212"/>
      <c r="CN8" s="215"/>
      <c r="CO8" s="215"/>
      <c r="CP8" s="215"/>
      <c r="CQ8" s="216"/>
      <c r="CR8" s="212"/>
      <c r="CS8" s="201"/>
      <c r="CT8" s="215"/>
      <c r="CU8" s="215"/>
      <c r="CV8" s="216"/>
    </row>
    <row r="9" spans="1:100" ht="15.75" customHeight="1" x14ac:dyDescent="0.25">
      <c r="A9" s="156" t="s">
        <v>54</v>
      </c>
      <c r="B9" s="697">
        <v>-5970.0468019999998</v>
      </c>
      <c r="C9" s="218">
        <v>5780.615477561214</v>
      </c>
      <c r="D9" s="219">
        <v>-20.269276000000001</v>
      </c>
      <c r="E9" s="218">
        <v>-209.70060043878584</v>
      </c>
      <c r="F9" s="220">
        <v>-48.884324084374015</v>
      </c>
      <c r="G9" s="698">
        <v>-6031.7730669999992</v>
      </c>
      <c r="H9" s="218">
        <v>6012.2094236174844</v>
      </c>
      <c r="I9" s="219">
        <v>-20.814870000000102</v>
      </c>
      <c r="J9" s="218">
        <v>-40.378513382514882</v>
      </c>
      <c r="K9" s="220">
        <v>-9.4773384885212426</v>
      </c>
      <c r="L9" s="698">
        <v>-6342.9914389999994</v>
      </c>
      <c r="M9" s="218">
        <v>6262.047792308922</v>
      </c>
      <c r="N9" s="219">
        <v>-19.52516296999999</v>
      </c>
      <c r="O9" s="218">
        <v>-100.46880966107744</v>
      </c>
      <c r="P9" s="220">
        <v>-23.635409933736188</v>
      </c>
      <c r="Q9" s="217">
        <v>-7358.2541794699991</v>
      </c>
      <c r="R9" s="218">
        <v>6706.1257791056423</v>
      </c>
      <c r="S9" s="219">
        <v>-19.003291951600026</v>
      </c>
      <c r="T9" s="218">
        <v>-671.1316923159568</v>
      </c>
      <c r="U9" s="220">
        <v>-156.07009644587123</v>
      </c>
      <c r="V9" s="217">
        <v>-7529.9948774200011</v>
      </c>
      <c r="W9" s="218">
        <v>7541.6011409915936</v>
      </c>
      <c r="X9" s="219">
        <v>-10.732484216539987</v>
      </c>
      <c r="Y9" s="218">
        <v>0.87377935505254811</v>
      </c>
      <c r="Z9" s="220">
        <v>0.20178860217389705</v>
      </c>
      <c r="AA9" s="217">
        <v>-7642.0359329200001</v>
      </c>
      <c r="AB9" s="218">
        <v>7646.7997051959219</v>
      </c>
      <c r="AC9" s="219">
        <v>-11.938194561968684</v>
      </c>
      <c r="AD9" s="218">
        <v>-7.1744222860468465</v>
      </c>
      <c r="AE9" s="220">
        <v>-1.6503240269140289</v>
      </c>
      <c r="AF9" s="217">
        <v>-7900.2703162900007</v>
      </c>
      <c r="AG9" s="218">
        <v>7934.3593143972303</v>
      </c>
      <c r="AH9" s="219">
        <v>-3.3986582100000464</v>
      </c>
      <c r="AI9" s="218">
        <v>30.690339897229553</v>
      </c>
      <c r="AJ9" s="220">
        <v>7.0116541808277484</v>
      </c>
      <c r="AK9" s="217">
        <v>-8271.2297180799997</v>
      </c>
      <c r="AL9" s="218">
        <v>8279.7391819387922</v>
      </c>
      <c r="AM9" s="219">
        <v>-3.055846023999969</v>
      </c>
      <c r="AN9" s="218">
        <v>5.4536178347925457</v>
      </c>
      <c r="AO9" s="220">
        <v>1.2347108549630512</v>
      </c>
      <c r="AP9" s="217">
        <v>-8544.6720951099996</v>
      </c>
      <c r="AQ9" s="218">
        <v>8559.6450862132442</v>
      </c>
      <c r="AR9" s="219">
        <v>1.7579796493700002</v>
      </c>
      <c r="AS9" s="218">
        <v>16.730970752614567</v>
      </c>
      <c r="AT9" s="220">
        <v>3.7687450970557892</v>
      </c>
      <c r="AU9" s="217">
        <v>-8685.5211220000001</v>
      </c>
      <c r="AV9" s="218">
        <v>8689.0118217314521</v>
      </c>
      <c r="AW9" s="221">
        <v>-1.45687679881585</v>
      </c>
      <c r="AX9" s="218">
        <v>2.0338229326361184</v>
      </c>
      <c r="AY9" s="220">
        <v>0.45685581094948213</v>
      </c>
      <c r="AZ9" s="167">
        <v>0</v>
      </c>
      <c r="BA9" s="160">
        <v>-8619.8240901039553</v>
      </c>
      <c r="BB9" s="222">
        <v>8625.3074551003374</v>
      </c>
      <c r="BC9" s="222">
        <v>-9.385345881590601E-2</v>
      </c>
      <c r="BD9" s="222">
        <v>5.3895115375661726</v>
      </c>
      <c r="BE9" s="220">
        <v>1.2367894299229134</v>
      </c>
      <c r="BF9" s="223">
        <v>0</v>
      </c>
      <c r="BG9" s="160">
        <v>-8678.6020901039556</v>
      </c>
      <c r="BH9" s="222">
        <v>8694.9194010427509</v>
      </c>
      <c r="BI9" s="224">
        <v>-9.385345881590601E-2</v>
      </c>
      <c r="BJ9" s="218">
        <v>16.223457479979437</v>
      </c>
      <c r="BK9" s="220">
        <v>3.7229720333994245</v>
      </c>
      <c r="BL9" s="167">
        <f>IF(BJ9&gt;0,0,IF(BJ9&lt;0,BJ9))</f>
        <v>0</v>
      </c>
      <c r="BM9" s="167"/>
      <c r="BO9" s="225">
        <v>-2.3750231300000464</v>
      </c>
      <c r="BP9" s="226">
        <v>-1.02363508</v>
      </c>
      <c r="BQ9" s="227">
        <v>-1.36674468399997</v>
      </c>
      <c r="BR9" s="219">
        <v>-1.5032963100000001</v>
      </c>
      <c r="BS9" s="219">
        <v>-0.18580503000000001</v>
      </c>
      <c r="BT9" s="226">
        <v>0</v>
      </c>
      <c r="BU9" s="227">
        <v>3.3552420000000001</v>
      </c>
      <c r="BV9" s="219">
        <v>-1.3667934499999999</v>
      </c>
      <c r="BW9" s="219">
        <v>-0.23046890063000003</v>
      </c>
      <c r="BX9" s="219">
        <v>0</v>
      </c>
      <c r="BY9" s="225">
        <v>0.50471286118414993</v>
      </c>
      <c r="BZ9" s="219">
        <v>-1.81736103</v>
      </c>
      <c r="CA9" s="219">
        <f>+CI9+CK9</f>
        <v>-0.14422863000000002</v>
      </c>
      <c r="CB9" s="219">
        <f>+[9]mobilità!V8/1000000</f>
        <v>3.965074</v>
      </c>
      <c r="CC9" s="228">
        <v>0</v>
      </c>
      <c r="CD9" s="229">
        <v>3965074</v>
      </c>
      <c r="CE9" s="230">
        <f>+CD9/1000000</f>
        <v>3.965074</v>
      </c>
      <c r="CF9" s="231">
        <v>0</v>
      </c>
      <c r="CG9" s="232">
        <f>+CF9/1000000</f>
        <v>0</v>
      </c>
      <c r="CH9" s="231">
        <v>-99013.53</v>
      </c>
      <c r="CI9" s="232">
        <f>+CH9/1000000</f>
        <v>-9.9013530000000002E-2</v>
      </c>
      <c r="CJ9" s="231">
        <v>-45215.100000000006</v>
      </c>
      <c r="CK9" s="232">
        <f>+CJ9/1000000</f>
        <v>-4.5215100000000008E-2</v>
      </c>
      <c r="CL9" s="232">
        <v>1817361.03</v>
      </c>
      <c r="CM9" s="225">
        <f>+[10]mobilità!B8/1000000</f>
        <v>1.953347451184094</v>
      </c>
      <c r="CN9" s="219">
        <f>+[10]mobilità!J8/1000000</f>
        <v>-1.81736103</v>
      </c>
      <c r="CO9" s="219">
        <f>+[10]mobilità!M8/1000000+[10]mobilità!P8/1000000</f>
        <v>-0.22983988</v>
      </c>
      <c r="CP9" s="219">
        <f>+[9]mobilità!V8/1000000</f>
        <v>3.965074</v>
      </c>
      <c r="CQ9" s="228">
        <f>+[10]mobilità!S8/1000000</f>
        <v>0</v>
      </c>
      <c r="CR9" s="225">
        <f>+[10]mobilità!B8/1000000</f>
        <v>1.953347451184094</v>
      </c>
      <c r="CS9" s="219">
        <f>+[10]mobilità!J8/1000000</f>
        <v>-1.81736103</v>
      </c>
      <c r="CT9" s="219">
        <f>+[10]mobilità!M8/1000000+[10]mobilità!P8/1000000</f>
        <v>-0.22983988</v>
      </c>
      <c r="CU9" s="219">
        <f>+[9]mobilità!V8/1000000</f>
        <v>3.965074</v>
      </c>
      <c r="CV9" s="228">
        <f>+[10]mobilità!S8/1000000</f>
        <v>0</v>
      </c>
    </row>
    <row r="10" spans="1:100" ht="15.75" customHeight="1" x14ac:dyDescent="0.25">
      <c r="A10" s="161" t="s">
        <v>55</v>
      </c>
      <c r="B10" s="697">
        <v>-181.525327</v>
      </c>
      <c r="C10" s="218">
        <v>159.95299999999997</v>
      </c>
      <c r="D10" s="233">
        <v>-11.682047999999998</v>
      </c>
      <c r="E10" s="218">
        <v>-33.254375000000003</v>
      </c>
      <c r="F10" s="234">
        <v>-275.76623904336236</v>
      </c>
      <c r="G10" s="698">
        <v>-193.47217299999994</v>
      </c>
      <c r="H10" s="218">
        <v>199.58100000000002</v>
      </c>
      <c r="I10" s="233">
        <v>-12.855380999999998</v>
      </c>
      <c r="J10" s="218">
        <v>-6.7465539999999216</v>
      </c>
      <c r="K10" s="234">
        <v>-55.872545528326704</v>
      </c>
      <c r="L10" s="698">
        <v>-200.88762500000001</v>
      </c>
      <c r="M10" s="218">
        <v>204.60300000000001</v>
      </c>
      <c r="N10" s="233">
        <v>-14.150035570000004</v>
      </c>
      <c r="O10" s="218">
        <v>-10.434660570000009</v>
      </c>
      <c r="P10" s="234">
        <v>-85.899654826095968</v>
      </c>
      <c r="Q10" s="217">
        <v>-211.99397215999997</v>
      </c>
      <c r="R10" s="218">
        <v>214.97399999999999</v>
      </c>
      <c r="S10" s="233">
        <v>-16.281730219880007</v>
      </c>
      <c r="T10" s="218">
        <v>-13.301702379879988</v>
      </c>
      <c r="U10" s="234">
        <v>-108.62611576494021</v>
      </c>
      <c r="V10" s="217">
        <v>-228.07967870000002</v>
      </c>
      <c r="W10" s="218">
        <v>231.762</v>
      </c>
      <c r="X10" s="233">
        <v>-17.596615907799997</v>
      </c>
      <c r="Y10" s="218">
        <v>-13.914294607800013</v>
      </c>
      <c r="Z10" s="234">
        <v>-113.245878567243</v>
      </c>
      <c r="AA10" s="217">
        <v>-249.18820762999999</v>
      </c>
      <c r="AB10" s="218">
        <v>252.94200000000001</v>
      </c>
      <c r="AC10" s="233">
        <v>-17.270491821995762</v>
      </c>
      <c r="AD10" s="218">
        <v>-13.516699451995748</v>
      </c>
      <c r="AE10" s="234">
        <v>-108.65950763290927</v>
      </c>
      <c r="AF10" s="217">
        <v>-251.83410054999999</v>
      </c>
      <c r="AG10" s="218">
        <v>254.69400000000002</v>
      </c>
      <c r="AH10" s="233">
        <v>-16.386807039999997</v>
      </c>
      <c r="AI10" s="218">
        <v>-13.526907589999968</v>
      </c>
      <c r="AJ10" s="234">
        <v>-107.87351741682326</v>
      </c>
      <c r="AK10" s="217">
        <v>-264.56562515000002</v>
      </c>
      <c r="AL10" s="218">
        <v>266.13899999999995</v>
      </c>
      <c r="AM10" s="233">
        <v>-14.296164511754922</v>
      </c>
      <c r="AN10" s="218">
        <v>-12.722789661754986</v>
      </c>
      <c r="AO10" s="234">
        <v>-100.55792401127856</v>
      </c>
      <c r="AP10" s="217">
        <v>-268.27617974000009</v>
      </c>
      <c r="AQ10" s="218">
        <v>283.47599999999994</v>
      </c>
      <c r="AR10" s="233">
        <v>-16.181593150000001</v>
      </c>
      <c r="AS10" s="218">
        <v>-0.98177289000014767</v>
      </c>
      <c r="AT10" s="234">
        <v>-7.7022334583351464</v>
      </c>
      <c r="AU10" s="217">
        <v>-282.598366</v>
      </c>
      <c r="AV10" s="218">
        <v>292.27599999999995</v>
      </c>
      <c r="AW10" s="218">
        <v>-13.824806720953045</v>
      </c>
      <c r="AX10" s="218">
        <v>-4.1471727209530904</v>
      </c>
      <c r="AY10" s="234">
        <v>-32.387641516877189</v>
      </c>
      <c r="AZ10" s="167">
        <v>-4.1471727209530904</v>
      </c>
      <c r="BA10" s="160">
        <v>-290.86340415887594</v>
      </c>
      <c r="BB10" s="222">
        <v>307.017</v>
      </c>
      <c r="BC10" s="222">
        <v>-13.698034368039995</v>
      </c>
      <c r="BD10" s="222">
        <v>2.4555614730840638</v>
      </c>
      <c r="BE10" s="234">
        <v>19.393156476734038</v>
      </c>
      <c r="BF10" s="223">
        <v>0</v>
      </c>
      <c r="BG10" s="160">
        <v>-289.30740415887595</v>
      </c>
      <c r="BH10" s="222">
        <v>303.89799999999997</v>
      </c>
      <c r="BI10" s="218">
        <v>-13.698034368039995</v>
      </c>
      <c r="BJ10" s="218">
        <v>0.89256147308401879</v>
      </c>
      <c r="BK10" s="234">
        <v>7.0491349951351987</v>
      </c>
      <c r="BL10" s="167">
        <f t="shared" ref="BL10:BL31" si="0">IF(BJ10&gt;0,0,IF(BJ10&lt;0,BJ10))</f>
        <v>0</v>
      </c>
      <c r="BM10" s="167"/>
      <c r="BO10" s="235">
        <v>-16.339383889999997</v>
      </c>
      <c r="BP10" s="236">
        <v>-4.7423150000000004E-2</v>
      </c>
      <c r="BQ10" s="237">
        <v>-14.231719219999995</v>
      </c>
      <c r="BR10" s="233">
        <v>-7.1140729999999999E-2</v>
      </c>
      <c r="BS10" s="233">
        <v>-3.6922000000000003E-2</v>
      </c>
      <c r="BT10" s="236">
        <v>4.3617438245073796E-2</v>
      </c>
      <c r="BU10" s="237">
        <v>-16.249016000000001</v>
      </c>
      <c r="BV10" s="233">
        <v>-2.7788150000000001E-2</v>
      </c>
      <c r="BW10" s="233">
        <v>-3.6548999999999998E-2</v>
      </c>
      <c r="BX10" s="233">
        <v>0.13175999999999999</v>
      </c>
      <c r="BY10" s="235">
        <v>-13.900946680953044</v>
      </c>
      <c r="BZ10" s="233">
        <v>-4.216404E-2</v>
      </c>
      <c r="CA10" s="233">
        <f t="shared" ref="CA10:CA29" si="1">+CI10+CK10</f>
        <v>-2.5409999999999999E-2</v>
      </c>
      <c r="CB10" s="233">
        <f>+[9]mobilità!V9/1000000</f>
        <v>0.30784899999999998</v>
      </c>
      <c r="CC10" s="238">
        <v>0.14371400000000001</v>
      </c>
      <c r="CD10" s="229">
        <v>307849</v>
      </c>
      <c r="CE10" s="230">
        <f t="shared" ref="CE10:CE29" si="2">+CD10/1000000</f>
        <v>0.30784899999999998</v>
      </c>
      <c r="CF10" s="229">
        <v>143714</v>
      </c>
      <c r="CG10" s="232">
        <f t="shared" ref="CG10:CG29" si="3">+CF10/1000000</f>
        <v>0.14371400000000001</v>
      </c>
      <c r="CH10" s="229">
        <v>-25410</v>
      </c>
      <c r="CI10" s="232">
        <f t="shared" ref="CI10:CI29" si="4">+CH10/1000000</f>
        <v>-2.5409999999999999E-2</v>
      </c>
      <c r="CJ10" s="229">
        <v>0</v>
      </c>
      <c r="CK10" s="232">
        <f t="shared" ref="CK10:CK29" si="5">+CJ10/1000000</f>
        <v>0</v>
      </c>
      <c r="CL10" s="232">
        <v>42164.04</v>
      </c>
      <c r="CM10" s="235">
        <f>+[10]mobilità!B9/1000000</f>
        <v>-13.799584328039995</v>
      </c>
      <c r="CN10" s="233">
        <f>+[10]mobilità!J9/1000000</f>
        <v>-4.216404E-2</v>
      </c>
      <c r="CO10" s="233">
        <f>+[10]mobilità!M9/1000000+[10]mobilità!P9/1000000</f>
        <v>0</v>
      </c>
      <c r="CP10" s="233">
        <f>+[9]mobilità!V9/1000000</f>
        <v>0.30784899999999998</v>
      </c>
      <c r="CQ10" s="233">
        <f>+[10]mobilità!S9/1000000</f>
        <v>0.14371400000000001</v>
      </c>
      <c r="CR10" s="235">
        <f>+[10]mobilità!B9/1000000</f>
        <v>-13.799584328039995</v>
      </c>
      <c r="CS10" s="233">
        <f>+[10]mobilità!J9/1000000</f>
        <v>-4.216404E-2</v>
      </c>
      <c r="CT10" s="233">
        <f>+[10]mobilità!M9/1000000+[10]mobilità!P9/1000000</f>
        <v>0</v>
      </c>
      <c r="CU10" s="233">
        <f>+[9]mobilità!V9/1000000</f>
        <v>0.30784899999999998</v>
      </c>
      <c r="CV10" s="238">
        <f>+[10]mobilità!S9/1000000</f>
        <v>0.14371400000000001</v>
      </c>
    </row>
    <row r="11" spans="1:100" ht="15.75" customHeight="1" x14ac:dyDescent="0.25">
      <c r="A11" s="161" t="s">
        <v>56</v>
      </c>
      <c r="B11" s="697">
        <v>-12105.358355</v>
      </c>
      <c r="C11" s="218">
        <v>11468.503276335787</v>
      </c>
      <c r="D11" s="233">
        <v>356.05569100000008</v>
      </c>
      <c r="E11" s="218">
        <v>-280.7993876642135</v>
      </c>
      <c r="F11" s="234">
        <v>-30.783621111582047</v>
      </c>
      <c r="G11" s="698">
        <v>-12929.762617000002</v>
      </c>
      <c r="H11" s="218">
        <v>12210.172697015263</v>
      </c>
      <c r="I11" s="233">
        <v>397.0150559999999</v>
      </c>
      <c r="J11" s="218">
        <v>-322.57486398473912</v>
      </c>
      <c r="K11" s="234">
        <v>-35.388754142511623</v>
      </c>
      <c r="L11" s="698">
        <v>-13030.457379000001</v>
      </c>
      <c r="M11" s="218">
        <v>12687.390934063887</v>
      </c>
      <c r="N11" s="233">
        <v>406.72777735</v>
      </c>
      <c r="O11" s="218">
        <v>63.661332413886157</v>
      </c>
      <c r="P11" s="234">
        <v>6.9365077031526843</v>
      </c>
      <c r="Q11" s="217">
        <v>-13625.23324204</v>
      </c>
      <c r="R11" s="218">
        <v>13318.054682156633</v>
      </c>
      <c r="S11" s="233">
        <v>438.50300487548003</v>
      </c>
      <c r="T11" s="218">
        <v>131.32444499211334</v>
      </c>
      <c r="U11" s="234">
        <v>14.090690350941308</v>
      </c>
      <c r="V11" s="217">
        <v>-15077.77758143</v>
      </c>
      <c r="W11" s="218">
        <v>14641.398439700295</v>
      </c>
      <c r="X11" s="233">
        <v>422.09390855070006</v>
      </c>
      <c r="Y11" s="218">
        <v>-14.285233179005161</v>
      </c>
      <c r="Z11" s="234">
        <v>-1.5208233006772596</v>
      </c>
      <c r="AA11" s="217">
        <v>-15598.314083640003</v>
      </c>
      <c r="AB11" s="218">
        <v>15162.996276070571</v>
      </c>
      <c r="AC11" s="233">
        <v>430.99319253179374</v>
      </c>
      <c r="AD11" s="218">
        <v>-4.3246150376385231</v>
      </c>
      <c r="AE11" s="234">
        <v>-0.45472856099283737</v>
      </c>
      <c r="AF11" s="217">
        <v>-16430.334778389999</v>
      </c>
      <c r="AG11" s="218">
        <v>15999.137065708646</v>
      </c>
      <c r="AH11" s="233">
        <v>441.00774371999995</v>
      </c>
      <c r="AI11" s="218">
        <v>9.8100310386473097</v>
      </c>
      <c r="AJ11" s="234">
        <v>1.0225254065643328</v>
      </c>
      <c r="AK11" s="217">
        <v>-16973.832879430003</v>
      </c>
      <c r="AL11" s="218">
        <v>16532.228907900695</v>
      </c>
      <c r="AM11" s="233">
        <v>445.73454153420033</v>
      </c>
      <c r="AN11" s="218">
        <v>4.1305700048921494</v>
      </c>
      <c r="AO11" s="234">
        <v>0.42615966286778151</v>
      </c>
      <c r="AP11" s="217">
        <v>-17433.942248110001</v>
      </c>
      <c r="AQ11" s="218">
        <v>16998.220307997024</v>
      </c>
      <c r="AR11" s="233">
        <v>437.60115012000006</v>
      </c>
      <c r="AS11" s="218">
        <v>1.8792100070231754</v>
      </c>
      <c r="AT11" s="234">
        <v>0.19206167761621326</v>
      </c>
      <c r="AU11" s="217">
        <v>-18038.112680000002</v>
      </c>
      <c r="AV11" s="218">
        <v>17609.297495614312</v>
      </c>
      <c r="AW11" s="218">
        <v>450.48361644212338</v>
      </c>
      <c r="AX11" s="218">
        <v>21.668432056433005</v>
      </c>
      <c r="AY11" s="234">
        <v>2.194954425967552</v>
      </c>
      <c r="AZ11" s="167">
        <v>0</v>
      </c>
      <c r="BA11" s="160">
        <v>-18834.499276688504</v>
      </c>
      <c r="BB11" s="222">
        <v>18394.05783345965</v>
      </c>
      <c r="BC11" s="222">
        <v>454.44323889456268</v>
      </c>
      <c r="BD11" s="222">
        <v>14.001795665708642</v>
      </c>
      <c r="BE11" s="234">
        <v>1.4433529970843517</v>
      </c>
      <c r="BF11" s="223">
        <v>0</v>
      </c>
      <c r="BG11" s="160">
        <v>-18906.224276688507</v>
      </c>
      <c r="BH11" s="222">
        <v>18451.425374123188</v>
      </c>
      <c r="BI11" s="218">
        <v>454.44323889456268</v>
      </c>
      <c r="BJ11" s="218">
        <v>-0.35566367075603011</v>
      </c>
      <c r="BK11" s="234">
        <v>-3.6663027899840245E-2</v>
      </c>
      <c r="BL11" s="167">
        <f t="shared" si="0"/>
        <v>-0.35566367075603011</v>
      </c>
      <c r="BM11" s="167"/>
      <c r="BO11" s="235">
        <v>442.90777931999997</v>
      </c>
      <c r="BP11" s="236">
        <v>-1.9000356</v>
      </c>
      <c r="BQ11" s="237">
        <v>448.1396376242003</v>
      </c>
      <c r="BR11" s="233">
        <v>-2.6105418399999998</v>
      </c>
      <c r="BS11" s="233">
        <v>0.20544575000000001</v>
      </c>
      <c r="BT11" s="236">
        <v>0</v>
      </c>
      <c r="BU11" s="237">
        <v>440.38798100000002</v>
      </c>
      <c r="BV11" s="233">
        <v>-2.9084031000000001</v>
      </c>
      <c r="BW11" s="233">
        <v>0.12157221999999999</v>
      </c>
      <c r="BX11" s="233">
        <v>0</v>
      </c>
      <c r="BY11" s="235">
        <v>454.07452700335625</v>
      </c>
      <c r="BZ11" s="233">
        <v>-3.79121672</v>
      </c>
      <c r="CA11" s="233">
        <f t="shared" si="1"/>
        <v>0.20030615876712329</v>
      </c>
      <c r="CB11" s="233">
        <f>+[9]mobilità!V10/1000000</f>
        <v>1.8986019999999999</v>
      </c>
      <c r="CC11" s="238">
        <v>0</v>
      </c>
      <c r="CD11" s="229">
        <v>1898602</v>
      </c>
      <c r="CE11" s="230">
        <f t="shared" si="2"/>
        <v>1.8986019999999999</v>
      </c>
      <c r="CF11" s="229">
        <v>0</v>
      </c>
      <c r="CG11" s="232">
        <f t="shared" si="3"/>
        <v>0</v>
      </c>
      <c r="CH11" s="229">
        <v>200306.1587671233</v>
      </c>
      <c r="CI11" s="232">
        <f t="shared" si="4"/>
        <v>0.20030615876712329</v>
      </c>
      <c r="CJ11" s="229">
        <v>0</v>
      </c>
      <c r="CK11" s="232">
        <f t="shared" si="5"/>
        <v>0</v>
      </c>
      <c r="CL11" s="232">
        <v>3791216.72</v>
      </c>
      <c r="CM11" s="235">
        <f>+[10]mobilità!B10/1000000</f>
        <v>452.87262766335624</v>
      </c>
      <c r="CN11" s="233">
        <f>+[10]mobilità!J10/1000000</f>
        <v>-3.79121672</v>
      </c>
      <c r="CO11" s="233">
        <f>+[10]mobilità!M10/1000000+[10]mobilità!P10/1000000</f>
        <v>5.3618279512064717</v>
      </c>
      <c r="CP11" s="233">
        <f>+[9]mobilità!V10/1000000</f>
        <v>1.8986019999999999</v>
      </c>
      <c r="CQ11" s="233">
        <f>+[10]mobilità!S10/1000000</f>
        <v>0</v>
      </c>
      <c r="CR11" s="235">
        <f>+[10]mobilità!B10/1000000</f>
        <v>452.87262766335624</v>
      </c>
      <c r="CS11" s="233">
        <f>+[10]mobilità!J10/1000000</f>
        <v>-3.79121672</v>
      </c>
      <c r="CT11" s="233">
        <f>+[10]mobilità!M10/1000000+[10]mobilità!P10/1000000</f>
        <v>5.3618279512064717</v>
      </c>
      <c r="CU11" s="233">
        <f>+[9]mobilità!V10/1000000</f>
        <v>1.8986019999999999</v>
      </c>
      <c r="CV11" s="238">
        <f>+[10]mobilità!S10/1000000</f>
        <v>0</v>
      </c>
    </row>
    <row r="12" spans="1:100" ht="15.75" customHeight="1" x14ac:dyDescent="0.25">
      <c r="A12" s="161" t="s">
        <v>57</v>
      </c>
      <c r="B12" s="697">
        <v>-776.16836400000011</v>
      </c>
      <c r="C12" s="218">
        <v>475.92399999999998</v>
      </c>
      <c r="D12" s="233">
        <v>3.2566470000000005</v>
      </c>
      <c r="E12" s="218">
        <v>-296.98771700000015</v>
      </c>
      <c r="F12" s="234">
        <v>-638.32086084459604</v>
      </c>
      <c r="G12" s="698">
        <v>-863.70321799999999</v>
      </c>
      <c r="H12" s="218">
        <v>787.39400000000001</v>
      </c>
      <c r="I12" s="233">
        <v>5.5769869999999901</v>
      </c>
      <c r="J12" s="218">
        <v>-70.732230999999999</v>
      </c>
      <c r="K12" s="234">
        <v>-151.68792475246676</v>
      </c>
      <c r="L12" s="698">
        <v>-912.63893800000005</v>
      </c>
      <c r="M12" s="218">
        <v>880.899</v>
      </c>
      <c r="N12" s="233">
        <v>6.4945429799999967</v>
      </c>
      <c r="O12" s="218">
        <v>-25.245395020000053</v>
      </c>
      <c r="P12" s="234">
        <v>-53.772298317099413</v>
      </c>
      <c r="Q12" s="217">
        <v>-949.75189138999997</v>
      </c>
      <c r="R12" s="218">
        <v>968.36300000000006</v>
      </c>
      <c r="S12" s="233">
        <v>6.6003250392999906</v>
      </c>
      <c r="T12" s="218">
        <v>25.211433649300076</v>
      </c>
      <c r="U12" s="234">
        <v>53.149321176302095</v>
      </c>
      <c r="V12" s="217">
        <v>-993.85822699999983</v>
      </c>
      <c r="W12" s="218">
        <v>1015.79</v>
      </c>
      <c r="X12" s="233">
        <v>6.1288968278000056</v>
      </c>
      <c r="Y12" s="218">
        <v>28.06066982780014</v>
      </c>
      <c r="Z12" s="234">
        <v>58.819138250602414</v>
      </c>
      <c r="AA12" s="217">
        <v>-1037.8973764500001</v>
      </c>
      <c r="AB12" s="218">
        <v>1057.308</v>
      </c>
      <c r="AC12" s="233">
        <v>5.861543453987073</v>
      </c>
      <c r="AD12" s="218">
        <v>25.27216700398693</v>
      </c>
      <c r="AE12" s="234">
        <v>52.113255683583837</v>
      </c>
      <c r="AF12" s="217">
        <v>-1068.8848500300001</v>
      </c>
      <c r="AG12" s="218">
        <v>1083.6990000000003</v>
      </c>
      <c r="AH12" s="233">
        <v>7.5887444600000054</v>
      </c>
      <c r="AI12" s="218">
        <v>22.402894430000249</v>
      </c>
      <c r="AJ12" s="234">
        <v>45.646413205594733</v>
      </c>
      <c r="AK12" s="217">
        <v>-1116.04800037</v>
      </c>
      <c r="AL12" s="218">
        <v>1125.7249999999999</v>
      </c>
      <c r="AM12" s="233">
        <v>5.6157119687388457</v>
      </c>
      <c r="AN12" s="218">
        <v>15.292711598738801</v>
      </c>
      <c r="AO12" s="234">
        <v>30.8082283045763</v>
      </c>
      <c r="AP12" s="217">
        <v>-1106.1704681299998</v>
      </c>
      <c r="AQ12" s="218">
        <v>1139.1530000000002</v>
      </c>
      <c r="AR12" s="233">
        <v>4.194400850000001</v>
      </c>
      <c r="AS12" s="218">
        <v>37.176932720000458</v>
      </c>
      <c r="AT12" s="234">
        <v>74.183836087687936</v>
      </c>
      <c r="AU12" s="217">
        <v>-1109.7246679999998</v>
      </c>
      <c r="AV12" s="218">
        <v>1113.8410000000001</v>
      </c>
      <c r="AW12" s="218">
        <v>4.1067192791119087</v>
      </c>
      <c r="AX12" s="218">
        <v>8.2230512791121928</v>
      </c>
      <c r="AY12" s="234">
        <v>16.265683595779993</v>
      </c>
      <c r="AZ12" s="167">
        <v>0</v>
      </c>
      <c r="BA12" s="160">
        <v>-1141.4449561264043</v>
      </c>
      <c r="BB12" s="222">
        <v>1153.385</v>
      </c>
      <c r="BC12" s="222">
        <v>5.0239642791119081</v>
      </c>
      <c r="BD12" s="222">
        <v>16.964008152707549</v>
      </c>
      <c r="BE12" s="234">
        <v>33.611530137639093</v>
      </c>
      <c r="BF12" s="223">
        <v>0</v>
      </c>
      <c r="BG12" s="160">
        <v>-1169.9979561264042</v>
      </c>
      <c r="BH12" s="222">
        <v>1171.6399999999999</v>
      </c>
      <c r="BI12" s="218">
        <v>5.0239642791119081</v>
      </c>
      <c r="BJ12" s="218">
        <v>6.6660081527075477</v>
      </c>
      <c r="BK12" s="234">
        <v>13.207653044349501</v>
      </c>
      <c r="BL12" s="167">
        <f t="shared" si="0"/>
        <v>0</v>
      </c>
      <c r="BM12" s="167"/>
      <c r="BO12" s="235">
        <v>7.6734169300000055</v>
      </c>
      <c r="BP12" s="236">
        <v>-8.467247E-2</v>
      </c>
      <c r="BQ12" s="237">
        <v>6.9835486200000076</v>
      </c>
      <c r="BR12" s="233">
        <v>-0.1346994</v>
      </c>
      <c r="BS12" s="233">
        <v>-1.0865530000000001</v>
      </c>
      <c r="BT12" s="236">
        <v>-0.14658425126116198</v>
      </c>
      <c r="BU12" s="237">
        <v>5.2123249999999999</v>
      </c>
      <c r="BV12" s="233">
        <v>-7.8841740000000007E-2</v>
      </c>
      <c r="BW12" s="233">
        <v>-0.99468441000000007</v>
      </c>
      <c r="BX12" s="233">
        <v>5.5601999999999999E-2</v>
      </c>
      <c r="BY12" s="235">
        <v>5.2034944491119086</v>
      </c>
      <c r="BZ12" s="233">
        <v>-0.21824136</v>
      </c>
      <c r="CA12" s="233">
        <f t="shared" si="1"/>
        <v>-0.95252381000000008</v>
      </c>
      <c r="CB12" s="233">
        <f>+[9]mobilità!V11/1000000</f>
        <v>6.2004999999999998E-2</v>
      </c>
      <c r="CC12" s="238">
        <v>7.399E-2</v>
      </c>
      <c r="CD12" s="229">
        <v>62005</v>
      </c>
      <c r="CE12" s="230">
        <f t="shared" si="2"/>
        <v>6.2004999999999998E-2</v>
      </c>
      <c r="CF12" s="229">
        <v>73990</v>
      </c>
      <c r="CG12" s="232">
        <f t="shared" si="3"/>
        <v>7.399E-2</v>
      </c>
      <c r="CH12" s="229">
        <v>-952523.81</v>
      </c>
      <c r="CI12" s="232">
        <f t="shared" si="4"/>
        <v>-0.95252381000000008</v>
      </c>
      <c r="CJ12" s="229">
        <v>0</v>
      </c>
      <c r="CK12" s="232">
        <f t="shared" si="5"/>
        <v>0</v>
      </c>
      <c r="CL12" s="232">
        <v>218241.36</v>
      </c>
      <c r="CM12" s="235">
        <f>+[10]mobilità!B11/1000000</f>
        <v>5.2034944491119086</v>
      </c>
      <c r="CN12" s="233">
        <f>+[10]mobilità!J11/1000000</f>
        <v>-0.21824136</v>
      </c>
      <c r="CO12" s="233">
        <f>+[10]mobilità!M11/1000000+[10]mobilità!P11/1000000</f>
        <v>-3.5278810000000001E-2</v>
      </c>
      <c r="CP12" s="233">
        <f>+[9]mobilità!V11/1000000</f>
        <v>6.2004999999999998E-2</v>
      </c>
      <c r="CQ12" s="233">
        <f>+[10]mobilità!S11/1000000</f>
        <v>7.399E-2</v>
      </c>
      <c r="CR12" s="235">
        <f>+[10]mobilità!B11/1000000</f>
        <v>5.2034944491119086</v>
      </c>
      <c r="CS12" s="233">
        <f>+[10]mobilità!J11/1000000</f>
        <v>-0.21824136</v>
      </c>
      <c r="CT12" s="233">
        <f>+[10]mobilità!M11/1000000+[10]mobilità!P11/1000000</f>
        <v>-3.5278810000000001E-2</v>
      </c>
      <c r="CU12" s="233">
        <f>+[9]mobilità!V11/1000000</f>
        <v>6.2004999999999998E-2</v>
      </c>
      <c r="CV12" s="238">
        <f>+[10]mobilità!S11/1000000</f>
        <v>7.399E-2</v>
      </c>
    </row>
    <row r="13" spans="1:100" ht="15.75" customHeight="1" x14ac:dyDescent="0.25">
      <c r="A13" s="161" t="s">
        <v>58</v>
      </c>
      <c r="B13" s="697">
        <v>-727.33224899999993</v>
      </c>
      <c r="C13" s="218">
        <v>738.26199999999994</v>
      </c>
      <c r="D13" s="233">
        <v>-6.5121030000000006</v>
      </c>
      <c r="E13" s="218">
        <v>4.4176480000000096</v>
      </c>
      <c r="F13" s="234">
        <v>9.2446684063709359</v>
      </c>
      <c r="G13" s="698">
        <v>-769.26100499999995</v>
      </c>
      <c r="H13" s="218">
        <v>782.72199999999998</v>
      </c>
      <c r="I13" s="233">
        <v>-12.485632000000004</v>
      </c>
      <c r="J13" s="218">
        <v>0.97536300000002107</v>
      </c>
      <c r="K13" s="234">
        <v>2.0298579836340314</v>
      </c>
      <c r="L13" s="698">
        <v>-812.85815200000002</v>
      </c>
      <c r="M13" s="218">
        <v>820.92499999999995</v>
      </c>
      <c r="N13" s="233">
        <v>-13.105519590000002</v>
      </c>
      <c r="O13" s="218">
        <v>-5.0386715899999519</v>
      </c>
      <c r="P13" s="234">
        <v>-10.346496951701466</v>
      </c>
      <c r="Q13" s="217">
        <v>-844.38308061999999</v>
      </c>
      <c r="R13" s="218">
        <v>850.79399999999998</v>
      </c>
      <c r="S13" s="233">
        <v>-15.38101714096001</v>
      </c>
      <c r="T13" s="218">
        <v>-8.9700977609600141</v>
      </c>
      <c r="U13" s="234">
        <v>-18.151184895141149</v>
      </c>
      <c r="V13" s="217">
        <v>-881.56670700000006</v>
      </c>
      <c r="W13" s="218">
        <v>894.55099999999993</v>
      </c>
      <c r="X13" s="233">
        <v>-15.824566318199986</v>
      </c>
      <c r="Y13" s="218">
        <v>-2.8402733182001203</v>
      </c>
      <c r="Z13" s="234">
        <v>-5.7085642698365993</v>
      </c>
      <c r="AA13" s="217">
        <v>-930.46806937999986</v>
      </c>
      <c r="AB13" s="218">
        <v>933.57800000000009</v>
      </c>
      <c r="AC13" s="233">
        <v>-17.182364596597409</v>
      </c>
      <c r="AD13" s="218">
        <v>-14.072433976597182</v>
      </c>
      <c r="AE13" s="234">
        <v>-27.867916598043013</v>
      </c>
      <c r="AF13" s="217">
        <v>-976.01579433999984</v>
      </c>
      <c r="AG13" s="218">
        <v>984.53</v>
      </c>
      <c r="AH13" s="233">
        <v>-16.992613500000004</v>
      </c>
      <c r="AI13" s="218">
        <v>-8.4784078399999885</v>
      </c>
      <c r="AJ13" s="234">
        <v>-16.618007738232883</v>
      </c>
      <c r="AK13" s="217">
        <v>-1013.9467129500001</v>
      </c>
      <c r="AL13" s="218">
        <v>1018.5340000000001</v>
      </c>
      <c r="AM13" s="233">
        <v>-14.824049565848728</v>
      </c>
      <c r="AN13" s="218">
        <v>-10.236762515848742</v>
      </c>
      <c r="AO13" s="234">
        <v>-19.816451144643398</v>
      </c>
      <c r="AP13" s="217">
        <v>-1076.1870319899999</v>
      </c>
      <c r="AQ13" s="218">
        <v>1079.8660000000002</v>
      </c>
      <c r="AR13" s="233">
        <v>-15.77260997</v>
      </c>
      <c r="AS13" s="218">
        <v>-12.09364195999971</v>
      </c>
      <c r="AT13" s="234">
        <v>-23.154012938601394</v>
      </c>
      <c r="AU13" s="217">
        <v>-1117.3839150000001</v>
      </c>
      <c r="AV13" s="218">
        <v>1120.8399999999997</v>
      </c>
      <c r="AW13" s="218">
        <v>-15.130119214638645</v>
      </c>
      <c r="AX13" s="218">
        <v>-11.67403421463907</v>
      </c>
      <c r="AY13" s="234">
        <v>-22.145900373408054</v>
      </c>
      <c r="AZ13" s="167">
        <v>-11.67403421463907</v>
      </c>
      <c r="BA13" s="160">
        <v>-1188.4092423688003</v>
      </c>
      <c r="BB13" s="222">
        <v>1206</v>
      </c>
      <c r="BC13" s="222">
        <v>-15.834926034638649</v>
      </c>
      <c r="BD13" s="222">
        <v>1.7558315965610731</v>
      </c>
      <c r="BE13" s="234">
        <v>3.3452248747060227</v>
      </c>
      <c r="BF13" s="223">
        <v>0</v>
      </c>
      <c r="BG13" s="160">
        <v>-1199.3992423688001</v>
      </c>
      <c r="BH13" s="222">
        <v>1216.9149999999997</v>
      </c>
      <c r="BI13" s="218">
        <v>-15.834926034638649</v>
      </c>
      <c r="BJ13" s="218">
        <v>1.6808315965610277</v>
      </c>
      <c r="BK13" s="234">
        <v>3.2023342546178011</v>
      </c>
      <c r="BL13" s="167">
        <f t="shared" si="0"/>
        <v>0</v>
      </c>
      <c r="BM13" s="167"/>
      <c r="BO13" s="235">
        <v>-16.848323070000003</v>
      </c>
      <c r="BP13" s="236">
        <v>-0.14429043</v>
      </c>
      <c r="BQ13" s="237">
        <v>-15.897505869999991</v>
      </c>
      <c r="BR13" s="233">
        <v>-0.19332551000000001</v>
      </c>
      <c r="BS13" s="233">
        <v>1.09578412</v>
      </c>
      <c r="BT13" s="236">
        <v>0.17099769415126201</v>
      </c>
      <c r="BU13" s="237">
        <v>-16.877537</v>
      </c>
      <c r="BV13" s="233">
        <v>-0.21852902999999999</v>
      </c>
      <c r="BW13" s="233">
        <v>1.0029220599999999</v>
      </c>
      <c r="BX13" s="233">
        <v>0.32053399999999999</v>
      </c>
      <c r="BY13" s="235">
        <v>-16.157764394638644</v>
      </c>
      <c r="BZ13" s="233">
        <v>-0.21502282</v>
      </c>
      <c r="CA13" s="233">
        <f t="shared" si="1"/>
        <v>0.91724499999999998</v>
      </c>
      <c r="CB13" s="233">
        <f>+[9]mobilità!V12/1000000</f>
        <v>3.3193E-2</v>
      </c>
      <c r="CC13" s="238">
        <v>0.32542300000000002</v>
      </c>
      <c r="CD13" s="229">
        <v>33193</v>
      </c>
      <c r="CE13" s="230">
        <f t="shared" si="2"/>
        <v>3.3193E-2</v>
      </c>
      <c r="CF13" s="229">
        <v>325423</v>
      </c>
      <c r="CG13" s="232">
        <f t="shared" si="3"/>
        <v>0.32542300000000002</v>
      </c>
      <c r="CH13" s="229">
        <v>917245</v>
      </c>
      <c r="CI13" s="232">
        <f t="shared" si="4"/>
        <v>0.91724499999999998</v>
      </c>
      <c r="CJ13" s="229">
        <v>0</v>
      </c>
      <c r="CK13" s="232">
        <f t="shared" si="5"/>
        <v>0</v>
      </c>
      <c r="CL13" s="232">
        <v>215022.82</v>
      </c>
      <c r="CM13" s="235">
        <f>+[10]mobilità!B12/1000000</f>
        <v>-15.94532621463865</v>
      </c>
      <c r="CN13" s="233">
        <f>+[10]mobilità!J12/1000000</f>
        <v>-0.21502282</v>
      </c>
      <c r="CO13" s="233">
        <f>+[10]mobilità!M12/1000000+[10]mobilità!P12/1000000</f>
        <v>0</v>
      </c>
      <c r="CP13" s="233">
        <f>+[9]mobilità!V12/1000000</f>
        <v>3.3193E-2</v>
      </c>
      <c r="CQ13" s="233">
        <f>+[10]mobilità!S12/1000000</f>
        <v>0.32542300000000002</v>
      </c>
      <c r="CR13" s="235">
        <f>+[10]mobilità!B12/1000000</f>
        <v>-15.94532621463865</v>
      </c>
      <c r="CS13" s="233">
        <f>+[10]mobilità!J12/1000000</f>
        <v>-0.21502282</v>
      </c>
      <c r="CT13" s="233">
        <f>+[10]mobilità!M12/1000000+[10]mobilità!P12/1000000</f>
        <v>0</v>
      </c>
      <c r="CU13" s="233">
        <f>+[9]mobilità!V12/1000000</f>
        <v>3.3193E-2</v>
      </c>
      <c r="CV13" s="238">
        <f>+[10]mobilità!S12/1000000</f>
        <v>0.32542300000000002</v>
      </c>
    </row>
    <row r="14" spans="1:100" ht="15.75" customHeight="1" x14ac:dyDescent="0.25">
      <c r="A14" s="161" t="s">
        <v>59</v>
      </c>
      <c r="B14" s="697">
        <v>-6155.6936999999998</v>
      </c>
      <c r="C14" s="218">
        <v>5739.0766136371585</v>
      </c>
      <c r="D14" s="233">
        <v>112.13367600000001</v>
      </c>
      <c r="E14" s="218">
        <v>-304.48341036284125</v>
      </c>
      <c r="F14" s="234">
        <v>-67.054231961008483</v>
      </c>
      <c r="G14" s="698">
        <v>-6405.6835739999997</v>
      </c>
      <c r="H14" s="218">
        <v>6101.1485504681641</v>
      </c>
      <c r="I14" s="233">
        <v>100.31519900000005</v>
      </c>
      <c r="J14" s="218">
        <v>-204.21982453183551</v>
      </c>
      <c r="K14" s="234">
        <v>-44.793585560896481</v>
      </c>
      <c r="L14" s="698">
        <v>-6684.5051490000005</v>
      </c>
      <c r="M14" s="218">
        <v>6426.9287208899532</v>
      </c>
      <c r="N14" s="233">
        <v>112.30374654000002</v>
      </c>
      <c r="O14" s="218">
        <v>-145.27268157004733</v>
      </c>
      <c r="P14" s="234">
        <v>-31.511459610687044</v>
      </c>
      <c r="Q14" s="217">
        <v>-7149.2911886099992</v>
      </c>
      <c r="R14" s="218">
        <v>7038.6903671200134</v>
      </c>
      <c r="S14" s="233">
        <v>116.28007413101989</v>
      </c>
      <c r="T14" s="218">
        <v>5.6792526410341679</v>
      </c>
      <c r="U14" s="234">
        <v>1.215743085040254</v>
      </c>
      <c r="V14" s="217">
        <v>-7732.0023384600008</v>
      </c>
      <c r="W14" s="218">
        <v>7499.5304600300005</v>
      </c>
      <c r="X14" s="233">
        <v>118.37433980639997</v>
      </c>
      <c r="Y14" s="218">
        <v>-114.09753862360031</v>
      </c>
      <c r="Z14" s="234">
        <v>-24.27633030640758</v>
      </c>
      <c r="AA14" s="217">
        <v>-8024.6679730799997</v>
      </c>
      <c r="AB14" s="218">
        <v>7984.7895053787088</v>
      </c>
      <c r="AC14" s="233">
        <v>111.26339481022745</v>
      </c>
      <c r="AD14" s="218">
        <v>71.384927108936552</v>
      </c>
      <c r="AE14" s="234">
        <v>15.009654698516959</v>
      </c>
      <c r="AF14" s="217">
        <v>-8446.1085294800014</v>
      </c>
      <c r="AG14" s="218">
        <v>8421.6583960823409</v>
      </c>
      <c r="AH14" s="233">
        <v>99.867318580000045</v>
      </c>
      <c r="AI14" s="218">
        <v>75.41718518233958</v>
      </c>
      <c r="AJ14" s="234">
        <v>15.702273038269958</v>
      </c>
      <c r="AK14" s="217">
        <v>-8637.7309443100003</v>
      </c>
      <c r="AL14" s="218">
        <v>8608.2658055748143</v>
      </c>
      <c r="AM14" s="233">
        <v>97.081345485329308</v>
      </c>
      <c r="AN14" s="218">
        <v>67.616206750143334</v>
      </c>
      <c r="AO14" s="234">
        <v>13.915823427918358</v>
      </c>
      <c r="AP14" s="217">
        <v>-8872.5731210800004</v>
      </c>
      <c r="AQ14" s="218">
        <v>8747.4312342343492</v>
      </c>
      <c r="AR14" s="233">
        <v>97.996447540000005</v>
      </c>
      <c r="AS14" s="218">
        <v>-27.145439305651237</v>
      </c>
      <c r="AT14" s="234">
        <v>-5.5410243096185763</v>
      </c>
      <c r="AU14" s="217">
        <v>-8997.2932540000002</v>
      </c>
      <c r="AV14" s="218">
        <v>8914.6097713065683</v>
      </c>
      <c r="AW14" s="218">
        <v>95.625533201956472</v>
      </c>
      <c r="AX14" s="218">
        <v>12.942050508524602</v>
      </c>
      <c r="AY14" s="234">
        <v>2.6277496156509073</v>
      </c>
      <c r="AZ14" s="167">
        <v>0</v>
      </c>
      <c r="BA14" s="160">
        <v>-9035.1547065870491</v>
      </c>
      <c r="BB14" s="222">
        <v>9101.6459714265638</v>
      </c>
      <c r="BC14" s="222">
        <v>95.2446908119977</v>
      </c>
      <c r="BD14" s="222">
        <v>161.73595565151248</v>
      </c>
      <c r="BE14" s="234">
        <v>33.322493874518223</v>
      </c>
      <c r="BF14" s="223">
        <v>0</v>
      </c>
      <c r="BG14" s="160">
        <v>-9262.7807065870475</v>
      </c>
      <c r="BH14" s="222">
        <v>9174.3793630065247</v>
      </c>
      <c r="BI14" s="218">
        <v>95.2446908119977</v>
      </c>
      <c r="BJ14" s="218">
        <v>6.843347231474965</v>
      </c>
      <c r="BK14" s="234">
        <v>1.4099363081229195</v>
      </c>
      <c r="BL14" s="167">
        <f t="shared" si="0"/>
        <v>0</v>
      </c>
      <c r="BM14" s="167"/>
      <c r="BO14" s="235">
        <v>100.62624413000005</v>
      </c>
      <c r="BP14" s="236">
        <v>-0.75892555000000006</v>
      </c>
      <c r="BQ14" s="237">
        <v>98.622757043999997</v>
      </c>
      <c r="BR14" s="233">
        <v>-1.1200209699999999</v>
      </c>
      <c r="BS14" s="233">
        <v>8.5204141643835607E-2</v>
      </c>
      <c r="BT14" s="236">
        <v>-0.50659473031452595</v>
      </c>
      <c r="BU14" s="237">
        <v>98.739451000000003</v>
      </c>
      <c r="BV14" s="233">
        <v>-0.88085307999999995</v>
      </c>
      <c r="BW14" s="233">
        <v>6.8374619999999997E-2</v>
      </c>
      <c r="BX14" s="233">
        <v>6.9474999999999995E-2</v>
      </c>
      <c r="BY14" s="235">
        <v>96.473386008668811</v>
      </c>
      <c r="BZ14" s="233">
        <v>-1.08020396</v>
      </c>
      <c r="CA14" s="233">
        <f t="shared" si="1"/>
        <v>7.3856153287671242E-2</v>
      </c>
      <c r="CB14" s="233">
        <f>+[9]mobilità!V13/1000000</f>
        <v>2.5783450000000001</v>
      </c>
      <c r="CC14" s="238">
        <v>0.158495</v>
      </c>
      <c r="CD14" s="229">
        <v>2578345</v>
      </c>
      <c r="CE14" s="230">
        <f t="shared" si="2"/>
        <v>2.5783450000000001</v>
      </c>
      <c r="CF14" s="229">
        <v>158495</v>
      </c>
      <c r="CG14" s="232">
        <f t="shared" si="3"/>
        <v>0.158495</v>
      </c>
      <c r="CH14" s="229">
        <v>73856.153287671244</v>
      </c>
      <c r="CI14" s="232">
        <f t="shared" si="4"/>
        <v>7.3856153287671242E-2</v>
      </c>
      <c r="CJ14" s="229">
        <v>0</v>
      </c>
      <c r="CK14" s="232">
        <f t="shared" si="5"/>
        <v>0</v>
      </c>
      <c r="CL14" s="232">
        <v>1080203.96</v>
      </c>
      <c r="CM14" s="235">
        <f>+[10]mobilità!B13/1000000</f>
        <v>96.267544248710038</v>
      </c>
      <c r="CN14" s="233">
        <f>+[10]mobilità!J13/1000000</f>
        <v>-1.08020396</v>
      </c>
      <c r="CO14" s="233">
        <f>+[10]mobilità!M13/1000000+[10]mobilità!P13/1000000</f>
        <v>-0.10114447671232879</v>
      </c>
      <c r="CP14" s="233">
        <f>+[9]mobilità!V13/1000000</f>
        <v>2.5783450000000001</v>
      </c>
      <c r="CQ14" s="233">
        <f>+[10]mobilità!S13/1000000</f>
        <v>0.158495</v>
      </c>
      <c r="CR14" s="235">
        <f>+[10]mobilità!B13/1000000</f>
        <v>96.267544248710038</v>
      </c>
      <c r="CS14" s="233">
        <f>+[10]mobilità!J13/1000000</f>
        <v>-1.08020396</v>
      </c>
      <c r="CT14" s="233">
        <f>+[10]mobilità!M13/1000000+[10]mobilità!P13/1000000</f>
        <v>-0.10114447671232879</v>
      </c>
      <c r="CU14" s="233">
        <f>+[9]mobilità!V13/1000000</f>
        <v>2.5783450000000001</v>
      </c>
      <c r="CV14" s="238">
        <f>+[10]mobilità!S13/1000000</f>
        <v>0.158495</v>
      </c>
    </row>
    <row r="15" spans="1:100" ht="15.75" customHeight="1" x14ac:dyDescent="0.25">
      <c r="A15" s="161" t="s">
        <v>60</v>
      </c>
      <c r="B15" s="697">
        <v>-1607.5029399999999</v>
      </c>
      <c r="C15" s="218">
        <v>1569.164</v>
      </c>
      <c r="D15" s="233">
        <v>20.742574000000005</v>
      </c>
      <c r="E15" s="218">
        <v>-17.596365999999861</v>
      </c>
      <c r="F15" s="234">
        <v>-14.804353715398076</v>
      </c>
      <c r="G15" s="698">
        <v>-1694.928611</v>
      </c>
      <c r="H15" s="218">
        <v>1706.4829999999999</v>
      </c>
      <c r="I15" s="233">
        <v>22.304736999999985</v>
      </c>
      <c r="J15" s="218">
        <v>33.85912599999989</v>
      </c>
      <c r="K15" s="234">
        <v>28.450871403951371</v>
      </c>
      <c r="L15" s="698">
        <v>-1758.6673559999999</v>
      </c>
      <c r="M15" s="218">
        <v>1760.979</v>
      </c>
      <c r="N15" s="233">
        <v>17.079065410000002</v>
      </c>
      <c r="O15" s="218">
        <v>19.390709410000117</v>
      </c>
      <c r="P15" s="234">
        <v>16.228056027008488</v>
      </c>
      <c r="Q15" s="217">
        <v>-1939.22207205</v>
      </c>
      <c r="R15" s="218">
        <v>1933.0650000000001</v>
      </c>
      <c r="S15" s="233">
        <v>15.519766482700001</v>
      </c>
      <c r="T15" s="218">
        <v>9.3626944327001045</v>
      </c>
      <c r="U15" s="234">
        <v>7.7928095669993782</v>
      </c>
      <c r="V15" s="217">
        <v>-2057.6302556600003</v>
      </c>
      <c r="W15" s="218">
        <v>2069.538</v>
      </c>
      <c r="X15" s="233">
        <v>15.260944267999969</v>
      </c>
      <c r="Y15" s="218">
        <v>27.168688607999648</v>
      </c>
      <c r="Z15" s="234">
        <v>22.551907257963812</v>
      </c>
      <c r="AA15" s="217">
        <v>-2031.23635485</v>
      </c>
      <c r="AB15" s="218">
        <v>2037.4760000000001</v>
      </c>
      <c r="AC15" s="233">
        <v>12.056944750602105</v>
      </c>
      <c r="AD15" s="218">
        <v>18.296589900602221</v>
      </c>
      <c r="AE15" s="234">
        <v>15.115652077428226</v>
      </c>
      <c r="AF15" s="217">
        <v>-2194.6989695799998</v>
      </c>
      <c r="AG15" s="218">
        <v>2218.8130000000001</v>
      </c>
      <c r="AH15" s="233">
        <v>15.361477180000012</v>
      </c>
      <c r="AI15" s="218">
        <v>39.475507600000299</v>
      </c>
      <c r="AJ15" s="234">
        <v>32.427889515760938</v>
      </c>
      <c r="AK15" s="217">
        <v>-2365.2339308999999</v>
      </c>
      <c r="AL15" s="218">
        <v>2366.4490000000001</v>
      </c>
      <c r="AM15" s="233">
        <v>20.568694911229493</v>
      </c>
      <c r="AN15" s="218">
        <v>21.783764011229657</v>
      </c>
      <c r="AO15" s="234">
        <v>17.760930919005769</v>
      </c>
      <c r="AP15" s="217">
        <v>-2453.85876654</v>
      </c>
      <c r="AQ15" s="218">
        <v>2446.1219999999998</v>
      </c>
      <c r="AR15" s="233">
        <v>24.409335469999998</v>
      </c>
      <c r="AS15" s="218">
        <v>16.672568929999809</v>
      </c>
      <c r="AT15" s="234">
        <v>13.52735148980762</v>
      </c>
      <c r="AU15" s="217">
        <v>-2488.3570630000004</v>
      </c>
      <c r="AV15" s="218">
        <v>2478.7070000000003</v>
      </c>
      <c r="AW15" s="218">
        <v>24.783472556370327</v>
      </c>
      <c r="AX15" s="218">
        <v>15.133409556370282</v>
      </c>
      <c r="AY15" s="234">
        <v>12.254328582000708</v>
      </c>
      <c r="AZ15" s="167">
        <v>0</v>
      </c>
      <c r="BA15" s="160">
        <v>-2611.4793553555241</v>
      </c>
      <c r="BB15" s="222">
        <v>2604.0689999999995</v>
      </c>
      <c r="BC15" s="222">
        <v>24.882822416370004</v>
      </c>
      <c r="BD15" s="222">
        <v>17.472467060845361</v>
      </c>
      <c r="BE15" s="234">
        <v>14.34780260871862</v>
      </c>
      <c r="BF15" s="223">
        <v>0</v>
      </c>
      <c r="BG15" s="160">
        <v>-2627.9073553555245</v>
      </c>
      <c r="BH15" s="222">
        <v>2613.4209999999998</v>
      </c>
      <c r="BI15" s="218">
        <v>24.882822416370004</v>
      </c>
      <c r="BJ15" s="218">
        <v>10.396467060845339</v>
      </c>
      <c r="BK15" s="234">
        <v>8.5372292703487815</v>
      </c>
      <c r="BL15" s="167">
        <f t="shared" si="0"/>
        <v>0</v>
      </c>
      <c r="BM15" s="167"/>
      <c r="BO15" s="235">
        <v>15.993836480000013</v>
      </c>
      <c r="BP15" s="236">
        <v>-0.63235930000000007</v>
      </c>
      <c r="BQ15" s="237">
        <v>20.363338639003835</v>
      </c>
      <c r="BR15" s="233">
        <v>-0.67479087000000004</v>
      </c>
      <c r="BS15" s="233">
        <v>-6.9425009999999995E-2</v>
      </c>
      <c r="BT15" s="236">
        <v>0.94957215222565594</v>
      </c>
      <c r="BU15" s="237">
        <v>23.513693</v>
      </c>
      <c r="BV15" s="233">
        <v>-0.56886440999999999</v>
      </c>
      <c r="BW15" s="233">
        <v>-0.11240111999999999</v>
      </c>
      <c r="BX15" s="233">
        <v>1.576908</v>
      </c>
      <c r="BY15" s="235">
        <v>23.870000146370323</v>
      </c>
      <c r="BZ15" s="233">
        <v>-0.72772271999999993</v>
      </c>
      <c r="CA15" s="233">
        <f t="shared" si="1"/>
        <v>-0.11322686999999999</v>
      </c>
      <c r="CB15" s="233">
        <f>+[9]mobilità!V14/1000000</f>
        <v>1.1040460000000001</v>
      </c>
      <c r="CC15" s="238">
        <v>1.7544219999999999</v>
      </c>
      <c r="CD15" s="229">
        <v>1104046</v>
      </c>
      <c r="CE15" s="230">
        <f t="shared" si="2"/>
        <v>1.1040460000000001</v>
      </c>
      <c r="CF15" s="229">
        <v>1754422</v>
      </c>
      <c r="CG15" s="232">
        <f t="shared" si="3"/>
        <v>1.7544219999999999</v>
      </c>
      <c r="CH15" s="229">
        <v>-113226.87</v>
      </c>
      <c r="CI15" s="232">
        <f t="shared" si="4"/>
        <v>-0.11322686999999999</v>
      </c>
      <c r="CJ15" s="229">
        <v>0</v>
      </c>
      <c r="CK15" s="232">
        <f t="shared" si="5"/>
        <v>0</v>
      </c>
      <c r="CL15" s="232">
        <v>727722.72</v>
      </c>
      <c r="CM15" s="235">
        <f>+[10]mobilità!B14/1000000</f>
        <v>23.868557386370004</v>
      </c>
      <c r="CN15" s="233">
        <f>+[10]mobilità!J14/1000000</f>
        <v>-0.72772271999999993</v>
      </c>
      <c r="CO15" s="233">
        <f>+[10]mobilità!M14/1000000+[10]mobilità!P14/1000000</f>
        <v>-1.2434250000000001E-2</v>
      </c>
      <c r="CP15" s="233">
        <f>+[9]mobilità!V14/1000000</f>
        <v>1.1040460000000001</v>
      </c>
      <c r="CQ15" s="233">
        <f>+[10]mobilità!S14/1000000</f>
        <v>1.7544219999999999</v>
      </c>
      <c r="CR15" s="235">
        <f>+[10]mobilità!B14/1000000</f>
        <v>23.868557386370004</v>
      </c>
      <c r="CS15" s="233">
        <f>+[10]mobilità!J14/1000000</f>
        <v>-0.72772271999999993</v>
      </c>
      <c r="CT15" s="233">
        <f>+[10]mobilità!M14/1000000+[10]mobilità!P14/1000000</f>
        <v>-1.2434250000000001E-2</v>
      </c>
      <c r="CU15" s="233">
        <f>+[9]mobilità!V14/1000000</f>
        <v>1.1040460000000001</v>
      </c>
      <c r="CV15" s="238">
        <f>+[10]mobilità!S14/1000000</f>
        <v>1.7544219999999999</v>
      </c>
    </row>
    <row r="16" spans="1:100" ht="15.75" customHeight="1" x14ac:dyDescent="0.25">
      <c r="A16" s="161" t="s">
        <v>61</v>
      </c>
      <c r="B16" s="697">
        <v>-2377.0825060000002</v>
      </c>
      <c r="C16" s="218">
        <v>2290.4802592513552</v>
      </c>
      <c r="D16" s="233">
        <v>9.6729030000000247</v>
      </c>
      <c r="E16" s="218">
        <v>-76.92934374864501</v>
      </c>
      <c r="F16" s="234">
        <v>-47.457485767349006</v>
      </c>
      <c r="G16" s="698">
        <v>-2442.9569570000003</v>
      </c>
      <c r="H16" s="218">
        <v>2395.9172997162709</v>
      </c>
      <c r="I16" s="233">
        <v>2.8083630000000603</v>
      </c>
      <c r="J16" s="218">
        <v>-44.231294283729355</v>
      </c>
      <c r="K16" s="234">
        <v>-27.703307253274822</v>
      </c>
      <c r="L16" s="698">
        <v>-2520.8229740000002</v>
      </c>
      <c r="M16" s="218">
        <v>2480.9008166396115</v>
      </c>
      <c r="N16" s="233">
        <v>-8.508825790000019</v>
      </c>
      <c r="O16" s="218">
        <v>-48.430983150388627</v>
      </c>
      <c r="P16" s="234">
        <v>-30.75303279223273</v>
      </c>
      <c r="Q16" s="217">
        <v>-2909.4423754200006</v>
      </c>
      <c r="R16" s="218">
        <v>2599.5841503953284</v>
      </c>
      <c r="S16" s="233">
        <v>-19.052081970419991</v>
      </c>
      <c r="T16" s="218">
        <v>-328.91030699509224</v>
      </c>
      <c r="U16" s="234">
        <v>-207.52853001661452</v>
      </c>
      <c r="V16" s="217">
        <v>-2969.9557194699996</v>
      </c>
      <c r="W16" s="218">
        <v>2734.8408333711091</v>
      </c>
      <c r="X16" s="233">
        <v>-18.642372515400002</v>
      </c>
      <c r="Y16" s="218">
        <v>-253.75725861429058</v>
      </c>
      <c r="Z16" s="234">
        <v>-159.36433105276086</v>
      </c>
      <c r="AA16" s="217">
        <v>-3011.1771617499994</v>
      </c>
      <c r="AB16" s="218">
        <v>2927.7199693828024</v>
      </c>
      <c r="AC16" s="233">
        <v>-16.661989946720986</v>
      </c>
      <c r="AD16" s="218">
        <v>-100.11918231391795</v>
      </c>
      <c r="AE16" s="234">
        <v>-62.224244231480775</v>
      </c>
      <c r="AF16" s="217">
        <v>-3149.8797241600005</v>
      </c>
      <c r="AG16" s="218">
        <v>3025.8145875888031</v>
      </c>
      <c r="AH16" s="233">
        <v>-17.745330609999961</v>
      </c>
      <c r="AI16" s="218">
        <v>-141.81046718119737</v>
      </c>
      <c r="AJ16" s="234">
        <v>-88.143995513066699</v>
      </c>
      <c r="AK16" s="217">
        <v>-3226.4270937799997</v>
      </c>
      <c r="AL16" s="218">
        <v>3136.445591277306</v>
      </c>
      <c r="AM16" s="233">
        <v>-20.135878113204907</v>
      </c>
      <c r="AN16" s="218">
        <v>-110.11738061589864</v>
      </c>
      <c r="AO16" s="234">
        <v>-68.292262496037779</v>
      </c>
      <c r="AP16" s="217">
        <v>-3314.5186119700002</v>
      </c>
      <c r="AQ16" s="218">
        <v>3235.8005794818746</v>
      </c>
      <c r="AR16" s="233">
        <v>-26.376980779999997</v>
      </c>
      <c r="AS16" s="218">
        <v>-105.09501326812557</v>
      </c>
      <c r="AT16" s="234">
        <v>-65.053164307655749</v>
      </c>
      <c r="AU16" s="217">
        <v>-3319.9286939999993</v>
      </c>
      <c r="AV16" s="218">
        <v>3260.9755996156628</v>
      </c>
      <c r="AW16" s="218">
        <v>-30.647882540617523</v>
      </c>
      <c r="AX16" s="218">
        <v>-89.60097692495404</v>
      </c>
      <c r="AY16" s="234">
        <v>-55.432874011578932</v>
      </c>
      <c r="AZ16" s="167">
        <v>-89.60097692495404</v>
      </c>
      <c r="BA16" s="160">
        <v>-3382.9448491072285</v>
      </c>
      <c r="BB16" s="222">
        <v>3271.0975149069463</v>
      </c>
      <c r="BC16" s="222">
        <v>-30.735012110617546</v>
      </c>
      <c r="BD16" s="222">
        <v>-142.58234631089971</v>
      </c>
      <c r="BE16" s="234">
        <v>-90.970968189332183</v>
      </c>
      <c r="BF16" s="223">
        <v>-142.58234631089971</v>
      </c>
      <c r="BG16" s="160">
        <v>-3253.9228491072281</v>
      </c>
      <c r="BH16" s="222">
        <v>3254.259423491827</v>
      </c>
      <c r="BI16" s="218">
        <v>-30.735012110617546</v>
      </c>
      <c r="BJ16" s="218">
        <v>-30.398437726018685</v>
      </c>
      <c r="BK16" s="234">
        <v>-19.394934807350985</v>
      </c>
      <c r="BL16" s="167">
        <f t="shared" si="0"/>
        <v>-30.398437726018685</v>
      </c>
      <c r="BM16" s="167"/>
      <c r="BO16" s="235">
        <v>-27.561872439999963</v>
      </c>
      <c r="BP16" s="236">
        <v>9.8165418300000002</v>
      </c>
      <c r="BQ16" s="237">
        <v>-33.550516797600004</v>
      </c>
      <c r="BR16" s="233">
        <v>13.84350879</v>
      </c>
      <c r="BS16" s="233">
        <v>3.5449999999999857E-3</v>
      </c>
      <c r="BT16" s="236">
        <v>-0.43241510560490304</v>
      </c>
      <c r="BU16" s="237">
        <v>-39.344209999999997</v>
      </c>
      <c r="BV16" s="233">
        <v>13.6762865</v>
      </c>
      <c r="BW16" s="233">
        <v>-2.5772800000000134E-3</v>
      </c>
      <c r="BX16" s="233">
        <v>-0.70648</v>
      </c>
      <c r="BY16" s="235">
        <v>-46.141880730617522</v>
      </c>
      <c r="BZ16" s="233">
        <v>16.163030790000001</v>
      </c>
      <c r="CA16" s="233">
        <f t="shared" si="1"/>
        <v>-4.1830600000000003E-2</v>
      </c>
      <c r="CB16" s="233">
        <f>+[9]mobilità!V15/1000000</f>
        <v>8.6685999999999999E-2</v>
      </c>
      <c r="CC16" s="238">
        <v>-0.62720200000000004</v>
      </c>
      <c r="CD16" s="229">
        <v>86686</v>
      </c>
      <c r="CE16" s="230">
        <f t="shared" si="2"/>
        <v>8.6685999999999999E-2</v>
      </c>
      <c r="CF16" s="229">
        <v>-627202</v>
      </c>
      <c r="CG16" s="232">
        <f t="shared" si="3"/>
        <v>-0.62720200000000004</v>
      </c>
      <c r="CH16" s="229">
        <v>-41830.600000000006</v>
      </c>
      <c r="CI16" s="232">
        <f t="shared" si="4"/>
        <v>-4.1830600000000003E-2</v>
      </c>
      <c r="CJ16" s="229">
        <v>0</v>
      </c>
      <c r="CK16" s="232">
        <f t="shared" si="5"/>
        <v>0</v>
      </c>
      <c r="CL16" s="232">
        <v>505478.57</v>
      </c>
      <c r="CM16" s="235">
        <f>+[10]mobilità!B15/1000000</f>
        <v>-46.154765400617542</v>
      </c>
      <c r="CN16" s="233">
        <f>+[10]mobilità!J15/1000000</f>
        <v>16.163030789999997</v>
      </c>
      <c r="CO16" s="233">
        <f>+[10]mobilità!M15/1000000+[10]mobilità!P15/1000000</f>
        <v>-0.1160755</v>
      </c>
      <c r="CP16" s="233">
        <f>+[9]mobilità!V15/1000000</f>
        <v>8.6685999999999999E-2</v>
      </c>
      <c r="CQ16" s="233">
        <f>+[10]mobilità!S15/1000000</f>
        <v>-0.62720200000000004</v>
      </c>
      <c r="CR16" s="235">
        <f>+[10]mobilità!B15/1000000</f>
        <v>-46.154765400617542</v>
      </c>
      <c r="CS16" s="233">
        <f>+[10]mobilità!J15/1000000</f>
        <v>16.163030789999997</v>
      </c>
      <c r="CT16" s="233">
        <f>+[10]mobilità!M15/1000000+[10]mobilità!P15/1000000</f>
        <v>-0.1160755</v>
      </c>
      <c r="CU16" s="233">
        <f>+[9]mobilità!V15/1000000</f>
        <v>8.6685999999999999E-2</v>
      </c>
      <c r="CV16" s="238">
        <f>+[10]mobilità!S15/1000000</f>
        <v>-0.62720200000000004</v>
      </c>
    </row>
    <row r="17" spans="1:100" ht="15.75" customHeight="1" x14ac:dyDescent="0.25">
      <c r="A17" s="161" t="s">
        <v>62</v>
      </c>
      <c r="B17" s="697">
        <v>-5700.8179509999991</v>
      </c>
      <c r="C17" s="218">
        <v>5471.3636394939249</v>
      </c>
      <c r="D17" s="233">
        <v>213.17806200000001</v>
      </c>
      <c r="E17" s="218">
        <v>-16.27624950607418</v>
      </c>
      <c r="F17" s="234">
        <v>-4.0602688492582635</v>
      </c>
      <c r="G17" s="698">
        <v>-6060.9560519999995</v>
      </c>
      <c r="H17" s="218">
        <v>5778.9890778967347</v>
      </c>
      <c r="I17" s="233">
        <v>232.01058799999993</v>
      </c>
      <c r="J17" s="218">
        <v>-49.956386103264947</v>
      </c>
      <c r="K17" s="234">
        <v>-12.428686893171975</v>
      </c>
      <c r="L17" s="698">
        <v>-6307.6995490000008</v>
      </c>
      <c r="M17" s="218">
        <v>6017.8898638331821</v>
      </c>
      <c r="N17" s="233">
        <v>249.48552091999997</v>
      </c>
      <c r="O17" s="218">
        <v>-40.32416424681881</v>
      </c>
      <c r="P17" s="234">
        <v>-9.9434485918154554</v>
      </c>
      <c r="Q17" s="217">
        <v>-6879.4038907300001</v>
      </c>
      <c r="R17" s="218">
        <v>6228.5961710868887</v>
      </c>
      <c r="S17" s="233">
        <v>270.71155814835998</v>
      </c>
      <c r="T17" s="218">
        <v>-380.09616149475136</v>
      </c>
      <c r="U17" s="234">
        <v>-92.347711351023818</v>
      </c>
      <c r="V17" s="217">
        <v>-7241.0891537900006</v>
      </c>
      <c r="W17" s="218">
        <v>6935.5899315700008</v>
      </c>
      <c r="X17" s="233">
        <v>289.19661543149982</v>
      </c>
      <c r="Y17" s="218">
        <v>-16.302606788500043</v>
      </c>
      <c r="Z17" s="234">
        <v>-3.927043533952304</v>
      </c>
      <c r="AA17" s="217">
        <v>-7513.9389421500009</v>
      </c>
      <c r="AB17" s="218">
        <v>7167.3571935115979</v>
      </c>
      <c r="AC17" s="233">
        <v>308.16389915858139</v>
      </c>
      <c r="AD17" s="218">
        <v>-38.417849479821655</v>
      </c>
      <c r="AE17" s="234">
        <v>-9.1353376589878259</v>
      </c>
      <c r="AF17" s="217">
        <v>-7821.7224870600003</v>
      </c>
      <c r="AG17" s="218">
        <v>7520.1813261623684</v>
      </c>
      <c r="AH17" s="233">
        <v>327.46704878999992</v>
      </c>
      <c r="AI17" s="218">
        <v>25.925887892367996</v>
      </c>
      <c r="AJ17" s="234">
        <v>6.1008792948232182</v>
      </c>
      <c r="AK17" s="217">
        <v>-8153.6992609899999</v>
      </c>
      <c r="AL17" s="218">
        <v>7842.6934253176905</v>
      </c>
      <c r="AM17" s="233">
        <v>337.50697405543178</v>
      </c>
      <c r="AN17" s="218">
        <v>26.501138383122452</v>
      </c>
      <c r="AO17" s="234">
        <v>6.1531945858677295</v>
      </c>
      <c r="AP17" s="217">
        <v>-8474.0084173829982</v>
      </c>
      <c r="AQ17" s="218">
        <v>8141.2519646850496</v>
      </c>
      <c r="AR17" s="233">
        <v>355.19377461655739</v>
      </c>
      <c r="AS17" s="218">
        <v>22.437321918608802</v>
      </c>
      <c r="AT17" s="234">
        <v>5.1381916990915499</v>
      </c>
      <c r="AU17" s="217">
        <v>-8627.7813700000006</v>
      </c>
      <c r="AV17" s="218">
        <v>8309.5661868235638</v>
      </c>
      <c r="AW17" s="218">
        <v>346.94272676059364</v>
      </c>
      <c r="AX17" s="218">
        <v>28.727543584156876</v>
      </c>
      <c r="AY17" s="234">
        <v>6.5082878644957098</v>
      </c>
      <c r="AZ17" s="167">
        <v>0</v>
      </c>
      <c r="BA17" s="160">
        <v>-8727.7352895033782</v>
      </c>
      <c r="BB17" s="222">
        <v>8433.6740118754478</v>
      </c>
      <c r="BC17" s="222">
        <v>349.48001485860328</v>
      </c>
      <c r="BD17" s="222">
        <v>55.418737230672889</v>
      </c>
      <c r="BE17" s="234">
        <v>12.765646965077464</v>
      </c>
      <c r="BF17" s="223">
        <v>0</v>
      </c>
      <c r="BG17" s="160">
        <v>-9021.8386527100047</v>
      </c>
      <c r="BH17" s="222">
        <v>8672.3665233799074</v>
      </c>
      <c r="BI17" s="218">
        <v>349.48001485860328</v>
      </c>
      <c r="BJ17" s="218">
        <v>7.885528506051287E-3</v>
      </c>
      <c r="BK17" s="234">
        <v>1.8164230740643887E-3</v>
      </c>
      <c r="BL17" s="167">
        <f t="shared" si="0"/>
        <v>0</v>
      </c>
      <c r="BM17" s="167"/>
      <c r="BO17" s="235">
        <v>328.13580889999992</v>
      </c>
      <c r="BP17" s="236">
        <v>-0.66876011000000002</v>
      </c>
      <c r="BQ17" s="237">
        <v>335.57858086884266</v>
      </c>
      <c r="BR17" s="233">
        <v>-0.66726456000000001</v>
      </c>
      <c r="BS17" s="233">
        <v>0.87524948301369887</v>
      </c>
      <c r="BT17" s="236">
        <v>1.7204082635753848</v>
      </c>
      <c r="BU17" s="237">
        <v>353.67400800000001</v>
      </c>
      <c r="BV17" s="233">
        <v>-0.96325678000000003</v>
      </c>
      <c r="BW17" s="233">
        <v>1.0518663965573769</v>
      </c>
      <c r="BX17" s="233">
        <v>1.431157</v>
      </c>
      <c r="BY17" s="235">
        <v>344.78010221525119</v>
      </c>
      <c r="BZ17" s="233">
        <v>-1.0115877900000001</v>
      </c>
      <c r="CA17" s="233">
        <f t="shared" si="1"/>
        <v>1.0045873353424659</v>
      </c>
      <c r="CB17" s="233">
        <f>+[9]mobilità!V16/1000000</f>
        <v>0.47762900000000003</v>
      </c>
      <c r="CC17" s="238">
        <v>2.1696249999999999</v>
      </c>
      <c r="CD17" s="229">
        <v>477629</v>
      </c>
      <c r="CE17" s="230">
        <f t="shared" si="2"/>
        <v>0.47762900000000003</v>
      </c>
      <c r="CF17" s="229">
        <v>2169625</v>
      </c>
      <c r="CG17" s="232">
        <f t="shared" si="3"/>
        <v>2.1696249999999999</v>
      </c>
      <c r="CH17" s="229">
        <v>1004587.3353424659</v>
      </c>
      <c r="CI17" s="232">
        <f t="shared" si="4"/>
        <v>1.0045873353424659</v>
      </c>
      <c r="CJ17" s="229">
        <v>0</v>
      </c>
      <c r="CK17" s="232">
        <f t="shared" si="5"/>
        <v>0</v>
      </c>
      <c r="CL17" s="232">
        <v>1011587.79</v>
      </c>
      <c r="CM17" s="235">
        <f>+[10]mobilità!B16/1000000</f>
        <v>344.71198431525113</v>
      </c>
      <c r="CN17" s="233">
        <f>+[10]mobilità!J16/1000000</f>
        <v>-1.0115877900000001</v>
      </c>
      <c r="CO17" s="233">
        <f>+[10]mobilità!M16/1000000+[10]mobilità!P16/1000000</f>
        <v>3.6099933333521923</v>
      </c>
      <c r="CP17" s="233">
        <f>+[9]mobilità!V16/1000000</f>
        <v>0.47762900000000003</v>
      </c>
      <c r="CQ17" s="233">
        <f>+[10]mobilità!S16/1000000</f>
        <v>2.1696249999999999</v>
      </c>
      <c r="CR17" s="235">
        <f>+[10]mobilità!B16/1000000</f>
        <v>344.71198431525113</v>
      </c>
      <c r="CS17" s="233">
        <f>+[10]mobilità!J16/1000000</f>
        <v>-1.0115877900000001</v>
      </c>
      <c r="CT17" s="233">
        <f>+[10]mobilità!M16/1000000+[10]mobilità!P16/1000000</f>
        <v>3.6099933333521923</v>
      </c>
      <c r="CU17" s="233">
        <f>+[9]mobilità!V16/1000000</f>
        <v>0.47762900000000003</v>
      </c>
      <c r="CV17" s="238">
        <f>+[10]mobilità!S16/1000000</f>
        <v>2.1696249999999999</v>
      </c>
    </row>
    <row r="18" spans="1:100" ht="15.75" customHeight="1" x14ac:dyDescent="0.25">
      <c r="A18" s="161" t="s">
        <v>63</v>
      </c>
      <c r="B18" s="697">
        <v>-4935.3490499999998</v>
      </c>
      <c r="C18" s="218">
        <v>4763.1523224157754</v>
      </c>
      <c r="D18" s="233">
        <v>84.212623000000036</v>
      </c>
      <c r="E18" s="218">
        <v>-87.984104584224355</v>
      </c>
      <c r="F18" s="234">
        <v>-24.800993736680969</v>
      </c>
      <c r="G18" s="698">
        <v>-5169.1680720000004</v>
      </c>
      <c r="H18" s="218">
        <v>5052.2118938909343</v>
      </c>
      <c r="I18" s="233">
        <v>73.123765999999975</v>
      </c>
      <c r="J18" s="218">
        <v>-43.832412109066084</v>
      </c>
      <c r="K18" s="234">
        <v>-12.410258386745589</v>
      </c>
      <c r="L18" s="698">
        <v>-5292.1886570000006</v>
      </c>
      <c r="M18" s="218">
        <v>5227.2922613462188</v>
      </c>
      <c r="N18" s="233">
        <v>85.247123019999989</v>
      </c>
      <c r="O18" s="218">
        <v>20.350727366218152</v>
      </c>
      <c r="P18" s="234">
        <v>5.7468709240237592</v>
      </c>
      <c r="Q18" s="217">
        <v>-5826.6372118699992</v>
      </c>
      <c r="R18" s="218">
        <v>5482.6179206425131</v>
      </c>
      <c r="S18" s="233">
        <v>103.66371859027998</v>
      </c>
      <c r="T18" s="218">
        <v>-240.35557263720608</v>
      </c>
      <c r="U18" s="234">
        <v>-67.097757124091288</v>
      </c>
      <c r="V18" s="217">
        <v>-6064.1513891900004</v>
      </c>
      <c r="W18" s="218">
        <v>5945.2333722224939</v>
      </c>
      <c r="X18" s="233">
        <v>103.93216125439986</v>
      </c>
      <c r="Y18" s="218">
        <v>-14.985855713106588</v>
      </c>
      <c r="Z18" s="234">
        <v>-4.1647402440191623</v>
      </c>
      <c r="AA18" s="217">
        <v>-6384.6949816399992</v>
      </c>
      <c r="AB18" s="218">
        <v>6157.5102328499052</v>
      </c>
      <c r="AC18" s="233">
        <v>106.56565523624762</v>
      </c>
      <c r="AD18" s="218">
        <v>-120.61909355384647</v>
      </c>
      <c r="AE18" s="234">
        <v>-33.237172111495667</v>
      </c>
      <c r="AF18" s="217">
        <v>-6641.9388293300008</v>
      </c>
      <c r="AG18" s="218">
        <v>6577.5941596431921</v>
      </c>
      <c r="AH18" s="233">
        <v>106.58854055999998</v>
      </c>
      <c r="AI18" s="218">
        <v>42.243870873191355</v>
      </c>
      <c r="AJ18" s="234">
        <v>11.549520009730715</v>
      </c>
      <c r="AK18" s="217">
        <v>-6878.029619689999</v>
      </c>
      <c r="AL18" s="218">
        <v>6772.3954399440427</v>
      </c>
      <c r="AM18" s="233">
        <v>102.27423925300552</v>
      </c>
      <c r="AN18" s="218">
        <v>-3.3599404929507983</v>
      </c>
      <c r="AO18" s="234">
        <v>-0.90995300197750328</v>
      </c>
      <c r="AP18" s="217">
        <v>-7401.2629026779996</v>
      </c>
      <c r="AQ18" s="218">
        <v>7279.3275113478212</v>
      </c>
      <c r="AR18" s="233">
        <v>115.05377278</v>
      </c>
      <c r="AS18" s="218">
        <v>-6.8816185501783877</v>
      </c>
      <c r="AT18" s="234">
        <v>-1.8504078141386273</v>
      </c>
      <c r="AU18" s="217">
        <v>-7326.7965720000002</v>
      </c>
      <c r="AV18" s="218">
        <v>7191.4407236116522</v>
      </c>
      <c r="AW18" s="218">
        <v>119.04362679645624</v>
      </c>
      <c r="AX18" s="218">
        <v>-16.312221591891785</v>
      </c>
      <c r="AY18" s="234">
        <v>-4.3615892289813365</v>
      </c>
      <c r="AZ18" s="167">
        <v>-16.312221591891785</v>
      </c>
      <c r="BA18" s="160">
        <v>-7481.4779043722283</v>
      </c>
      <c r="BB18" s="222">
        <v>7375.9421563345677</v>
      </c>
      <c r="BC18" s="222">
        <v>119.04362679645624</v>
      </c>
      <c r="BD18" s="222">
        <v>13.507878758795641</v>
      </c>
      <c r="BE18" s="234">
        <v>3.6828486874337174</v>
      </c>
      <c r="BF18" s="223">
        <v>0</v>
      </c>
      <c r="BG18" s="160">
        <v>-7483.2912764522289</v>
      </c>
      <c r="BH18" s="222">
        <v>7316.2397320113441</v>
      </c>
      <c r="BI18" s="218">
        <v>119.04362679645624</v>
      </c>
      <c r="BJ18" s="218">
        <v>-48.007917644428517</v>
      </c>
      <c r="BK18" s="234">
        <v>-13.089094123537539</v>
      </c>
      <c r="BL18" s="167">
        <f t="shared" si="0"/>
        <v>-48.007917644428517</v>
      </c>
      <c r="BM18" s="167"/>
      <c r="BO18" s="235">
        <v>107.25236165999999</v>
      </c>
      <c r="BP18" s="236">
        <v>-0.66382109999999994</v>
      </c>
      <c r="BQ18" s="237">
        <v>104.38628021015892</v>
      </c>
      <c r="BR18" s="233">
        <v>-1.3776127</v>
      </c>
      <c r="BS18" s="233">
        <v>-0.14712039999999998</v>
      </c>
      <c r="BT18" s="236">
        <v>-0.58730785715338707</v>
      </c>
      <c r="BU18" s="237">
        <v>117.72214</v>
      </c>
      <c r="BV18" s="233">
        <v>-1.26665351</v>
      </c>
      <c r="BW18" s="233">
        <v>-0.11328171000000001</v>
      </c>
      <c r="BX18" s="233">
        <v>-1.288432</v>
      </c>
      <c r="BY18" s="235">
        <v>122.86001495645624</v>
      </c>
      <c r="BZ18" s="233">
        <v>-0.98952264000000001</v>
      </c>
      <c r="CA18" s="233">
        <f t="shared" si="1"/>
        <v>-0.11430552000000001</v>
      </c>
      <c r="CB18" s="233">
        <f>+[9]mobilità!V17/1000000</f>
        <v>-0.50656500000000004</v>
      </c>
      <c r="CC18" s="238">
        <v>-2.7125599999999999</v>
      </c>
      <c r="CD18" s="229">
        <v>-506565</v>
      </c>
      <c r="CE18" s="230">
        <f t="shared" si="2"/>
        <v>-0.50656500000000004</v>
      </c>
      <c r="CF18" s="229">
        <v>-2712560</v>
      </c>
      <c r="CG18" s="232">
        <f t="shared" si="3"/>
        <v>-2.7125599999999999</v>
      </c>
      <c r="CH18" s="229">
        <v>-114305.52</v>
      </c>
      <c r="CI18" s="232">
        <f t="shared" si="4"/>
        <v>-0.11430552000000001</v>
      </c>
      <c r="CJ18" s="229">
        <v>0</v>
      </c>
      <c r="CK18" s="232">
        <f t="shared" si="5"/>
        <v>0</v>
      </c>
      <c r="CL18" s="232">
        <v>989522.64</v>
      </c>
      <c r="CM18" s="235">
        <f>+[10]mobilità!B17/1000000</f>
        <v>122.86001495645624</v>
      </c>
      <c r="CN18" s="233">
        <f>+[10]mobilità!J17/1000000</f>
        <v>-0.98952264000000001</v>
      </c>
      <c r="CO18" s="233">
        <f>+[10]mobilità!M17/1000000+[10]mobilità!P17/1000000</f>
        <v>-0.11430552000000001</v>
      </c>
      <c r="CP18" s="233">
        <f>+[9]mobilità!V17/1000000</f>
        <v>-0.50656500000000004</v>
      </c>
      <c r="CQ18" s="233">
        <f>+[10]mobilità!S17/1000000</f>
        <v>-2.7125599999999999</v>
      </c>
      <c r="CR18" s="235">
        <f>+[10]mobilità!B17/1000000</f>
        <v>122.86001495645624</v>
      </c>
      <c r="CS18" s="233">
        <f>+[10]mobilità!J17/1000000</f>
        <v>-0.98952264000000001</v>
      </c>
      <c r="CT18" s="233">
        <f>+[10]mobilità!M17/1000000+[10]mobilità!P17/1000000</f>
        <v>-0.11430552000000001</v>
      </c>
      <c r="CU18" s="233">
        <f>+[9]mobilità!V17/1000000</f>
        <v>-0.50656500000000004</v>
      </c>
      <c r="CV18" s="238">
        <f>+[10]mobilità!S17/1000000</f>
        <v>-2.7125599999999999</v>
      </c>
    </row>
    <row r="19" spans="1:100" ht="15.75" customHeight="1" x14ac:dyDescent="0.25">
      <c r="A19" s="161" t="s">
        <v>64</v>
      </c>
      <c r="B19" s="697">
        <v>-1134.1657559999999</v>
      </c>
      <c r="C19" s="218">
        <v>1109.2301543797514</v>
      </c>
      <c r="D19" s="233">
        <v>18.231178999999997</v>
      </c>
      <c r="E19" s="218">
        <v>-6.7044226202484651</v>
      </c>
      <c r="F19" s="234">
        <v>-7.9768782915618246</v>
      </c>
      <c r="G19" s="698">
        <v>-1221.5477789999998</v>
      </c>
      <c r="H19" s="218">
        <v>1177.3400988528438</v>
      </c>
      <c r="I19" s="233">
        <v>34.423950000000005</v>
      </c>
      <c r="J19" s="218">
        <v>-9.7837301471559925</v>
      </c>
      <c r="K19" s="234">
        <v>-11.684214347660337</v>
      </c>
      <c r="L19" s="698">
        <v>-1300.6328860000001</v>
      </c>
      <c r="M19" s="218">
        <v>1219.095478557263</v>
      </c>
      <c r="N19" s="233">
        <v>35.645536459999995</v>
      </c>
      <c r="O19" s="218">
        <v>-45.891870982737053</v>
      </c>
      <c r="P19" s="234">
        <v>-54.560691964885997</v>
      </c>
      <c r="Q19" s="217">
        <v>-1364.2149048700001</v>
      </c>
      <c r="R19" s="218">
        <v>1284.587115057815</v>
      </c>
      <c r="S19" s="233">
        <v>27.251980078779976</v>
      </c>
      <c r="T19" s="218">
        <v>-52.375809733405049</v>
      </c>
      <c r="U19" s="234">
        <v>-61.367354517276382</v>
      </c>
      <c r="V19" s="217">
        <v>-1442.7148889699999</v>
      </c>
      <c r="W19" s="218">
        <v>1415.8665628489243</v>
      </c>
      <c r="X19" s="233">
        <v>18.61209956515</v>
      </c>
      <c r="Y19" s="218">
        <v>-8.2362265559256151</v>
      </c>
      <c r="Z19" s="234">
        <v>-9.5888487363763328</v>
      </c>
      <c r="AA19" s="217">
        <v>-1491.0997851799998</v>
      </c>
      <c r="AB19" s="218">
        <v>1434.5346095655646</v>
      </c>
      <c r="AC19" s="233">
        <v>15.918062960001304</v>
      </c>
      <c r="AD19" s="218">
        <v>-40.64711265443394</v>
      </c>
      <c r="AE19" s="234">
        <v>-46.698114197848561</v>
      </c>
      <c r="AF19" s="217">
        <v>-1525.69842619</v>
      </c>
      <c r="AG19" s="218">
        <v>1517.2561468831132</v>
      </c>
      <c r="AH19" s="233">
        <v>15.328254069999989</v>
      </c>
      <c r="AI19" s="218">
        <v>6.885974763113186</v>
      </c>
      <c r="AJ19" s="234">
        <v>7.8364677761502231</v>
      </c>
      <c r="AK19" s="217">
        <v>-1584.13606764</v>
      </c>
      <c r="AL19" s="218">
        <v>1577.3430152524593</v>
      </c>
      <c r="AM19" s="233">
        <v>15.31622757822114</v>
      </c>
      <c r="AN19" s="218">
        <v>8.5231751906804565</v>
      </c>
      <c r="AO19" s="234">
        <v>9.583751462529861</v>
      </c>
      <c r="AP19" s="217">
        <v>-1657.8395282319998</v>
      </c>
      <c r="AQ19" s="218">
        <v>1651.2253895190645</v>
      </c>
      <c r="AR19" s="233">
        <v>11.37423873</v>
      </c>
      <c r="AS19" s="218">
        <v>4.7601000170646994</v>
      </c>
      <c r="AT19" s="234">
        <v>5.3036971530716226</v>
      </c>
      <c r="AU19" s="217">
        <v>-1651.6510360000002</v>
      </c>
      <c r="AV19" s="218">
        <v>1650.6210754264009</v>
      </c>
      <c r="AW19" s="218">
        <v>9.6030668968660144</v>
      </c>
      <c r="AX19" s="218">
        <v>8.5731063232667317</v>
      </c>
      <c r="AY19" s="234">
        <v>9.487323821338558</v>
      </c>
      <c r="AZ19" s="167">
        <v>0</v>
      </c>
      <c r="BA19" s="160">
        <v>-1697.4316120713402</v>
      </c>
      <c r="BB19" s="222">
        <v>1697.8724029016819</v>
      </c>
      <c r="BC19" s="222">
        <v>11.358227559747492</v>
      </c>
      <c r="BD19" s="222">
        <v>11.799018390089204</v>
      </c>
      <c r="BE19" s="234">
        <v>13.359168934052528</v>
      </c>
      <c r="BF19" s="223">
        <v>0</v>
      </c>
      <c r="BG19" s="160">
        <v>-1699.15061207134</v>
      </c>
      <c r="BH19" s="222">
        <v>1705.4899239504175</v>
      </c>
      <c r="BI19" s="218">
        <v>11.358227559747492</v>
      </c>
      <c r="BJ19" s="218">
        <v>17.697539438825004</v>
      </c>
      <c r="BK19" s="234">
        <v>20.037634595002356</v>
      </c>
      <c r="BL19" s="167">
        <f t="shared" si="0"/>
        <v>0</v>
      </c>
      <c r="BM19" s="167"/>
      <c r="BO19" s="235">
        <v>15.400829449999989</v>
      </c>
      <c r="BP19" s="236">
        <v>-7.2575380000000009E-2</v>
      </c>
      <c r="BQ19" s="237">
        <v>15.771132960400029</v>
      </c>
      <c r="BR19" s="233">
        <v>-8.8990490000000005E-2</v>
      </c>
      <c r="BS19" s="233">
        <v>-2.6707000000000002E-2</v>
      </c>
      <c r="BT19" s="236">
        <v>-0.33920789217888958</v>
      </c>
      <c r="BU19" s="237">
        <v>12.138083999999999</v>
      </c>
      <c r="BV19" s="233">
        <v>-8.4431409999999998E-2</v>
      </c>
      <c r="BW19" s="233">
        <v>-2.7539859999999999E-2</v>
      </c>
      <c r="BX19" s="233">
        <v>-0.65187399999999995</v>
      </c>
      <c r="BY19" s="235">
        <v>10.646004686866014</v>
      </c>
      <c r="BZ19" s="233">
        <v>-7.1804939999999998E-2</v>
      </c>
      <c r="CA19" s="233">
        <f t="shared" si="1"/>
        <v>-2.7515849999999998E-2</v>
      </c>
      <c r="CB19" s="233">
        <f>+[9]mobilità!V18/1000000</f>
        <v>2.9550000000000002E-3</v>
      </c>
      <c r="CC19" s="238">
        <v>-0.94361700000000004</v>
      </c>
      <c r="CD19" s="229">
        <v>2955</v>
      </c>
      <c r="CE19" s="230">
        <f t="shared" si="2"/>
        <v>2.9550000000000002E-3</v>
      </c>
      <c r="CF19" s="229">
        <v>-943617</v>
      </c>
      <c r="CG19" s="232">
        <f t="shared" si="3"/>
        <v>-0.94361700000000004</v>
      </c>
      <c r="CH19" s="229">
        <v>-27515.85</v>
      </c>
      <c r="CI19" s="232">
        <f t="shared" si="4"/>
        <v>-2.7515849999999998E-2</v>
      </c>
      <c r="CJ19" s="229">
        <v>0</v>
      </c>
      <c r="CK19" s="232">
        <f t="shared" si="5"/>
        <v>0</v>
      </c>
      <c r="CL19" s="232">
        <v>71804.94</v>
      </c>
      <c r="CM19" s="235">
        <f>+[10]mobilità!B18/1000000</f>
        <v>10.623250436866016</v>
      </c>
      <c r="CN19" s="233">
        <f>+[10]mobilità!J18/1000000</f>
        <v>-7.1804939999999998E-2</v>
      </c>
      <c r="CO19" s="233">
        <f>+[10]mobilità!M18/1000000+[10]mobilità!P18/1000000</f>
        <v>1.7503990628814756</v>
      </c>
      <c r="CP19" s="233">
        <f>+[9]mobilità!V18/1000000</f>
        <v>2.9550000000000002E-3</v>
      </c>
      <c r="CQ19" s="233">
        <f>+[10]mobilità!S18/1000000</f>
        <v>-0.94361700000000004</v>
      </c>
      <c r="CR19" s="235">
        <f>+[10]mobilità!B18/1000000</f>
        <v>10.623250436866016</v>
      </c>
      <c r="CS19" s="233">
        <f>+[10]mobilità!J18/1000000</f>
        <v>-7.1804939999999998E-2</v>
      </c>
      <c r="CT19" s="233">
        <f>+[10]mobilità!M18/1000000+[10]mobilità!P18/1000000</f>
        <v>1.7503990628814756</v>
      </c>
      <c r="CU19" s="233">
        <f>+[9]mobilità!V18/1000000</f>
        <v>2.9550000000000002E-3</v>
      </c>
      <c r="CV19" s="238">
        <f>+[10]mobilità!S18/1000000</f>
        <v>-0.94361700000000004</v>
      </c>
    </row>
    <row r="20" spans="1:100" ht="15.75" customHeight="1" x14ac:dyDescent="0.25">
      <c r="A20" s="161" t="s">
        <v>65</v>
      </c>
      <c r="B20" s="697">
        <v>-1993.3775299999998</v>
      </c>
      <c r="C20" s="218">
        <v>1893.5895363545615</v>
      </c>
      <c r="D20" s="233">
        <v>-25.415630000000029</v>
      </c>
      <c r="E20" s="218">
        <v>-125.20362364543831</v>
      </c>
      <c r="F20" s="234">
        <v>-85.219200749688298</v>
      </c>
      <c r="G20" s="698">
        <v>-2087.9662770000004</v>
      </c>
      <c r="H20" s="218">
        <v>2016.8106614822816</v>
      </c>
      <c r="I20" s="233">
        <v>-26.675917000000005</v>
      </c>
      <c r="J20" s="218">
        <v>-97.831532517718841</v>
      </c>
      <c r="K20" s="234">
        <v>-66.241224863002614</v>
      </c>
      <c r="L20" s="698">
        <v>-2119.2688419999999</v>
      </c>
      <c r="M20" s="218">
        <v>2083.7523665816784</v>
      </c>
      <c r="N20" s="233">
        <v>-35.862772040000017</v>
      </c>
      <c r="O20" s="218">
        <v>-71.379247458321544</v>
      </c>
      <c r="P20" s="234">
        <v>-47.754451659863719</v>
      </c>
      <c r="Q20" s="217">
        <v>-2344.9022592599999</v>
      </c>
      <c r="R20" s="218">
        <v>2227.0918094265662</v>
      </c>
      <c r="S20" s="233">
        <v>-44.958635295420009</v>
      </c>
      <c r="T20" s="218">
        <v>-162.76908512885373</v>
      </c>
      <c r="U20" s="234">
        <v>-107.66546796334296</v>
      </c>
      <c r="V20" s="217">
        <v>-2399.3944361099998</v>
      </c>
      <c r="W20" s="218">
        <v>2424.9347847094073</v>
      </c>
      <c r="X20" s="233">
        <v>-43.837368789400053</v>
      </c>
      <c r="Y20" s="218">
        <v>-18.297020189992573</v>
      </c>
      <c r="Z20" s="234">
        <v>-12.047182732188054</v>
      </c>
      <c r="AA20" s="217">
        <v>-2487.84919532</v>
      </c>
      <c r="AB20" s="218">
        <v>2492.80970179413</v>
      </c>
      <c r="AC20" s="233">
        <v>-43.91363467951426</v>
      </c>
      <c r="AD20" s="218">
        <v>-38.953128205384317</v>
      </c>
      <c r="AE20" s="234">
        <v>-25.418791171144008</v>
      </c>
      <c r="AF20" s="217">
        <v>-2572.8587172100006</v>
      </c>
      <c r="AG20" s="218">
        <v>2631.0929621441469</v>
      </c>
      <c r="AH20" s="233">
        <v>-43.21207164999997</v>
      </c>
      <c r="AI20" s="218">
        <v>15.022173284146348</v>
      </c>
      <c r="AJ20" s="234">
        <v>9.7257270963104858</v>
      </c>
      <c r="AK20" s="217">
        <v>-2681.2628947700005</v>
      </c>
      <c r="AL20" s="218">
        <v>2756.2581352636544</v>
      </c>
      <c r="AM20" s="233">
        <v>-38.189287430198057</v>
      </c>
      <c r="AN20" s="218">
        <v>36.805953063455853</v>
      </c>
      <c r="AO20" s="234">
        <v>23.573597654457895</v>
      </c>
      <c r="AP20" s="217">
        <v>-2793.5036363839999</v>
      </c>
      <c r="AQ20" s="218">
        <v>2841.7788421488867</v>
      </c>
      <c r="AR20" s="233">
        <v>-31.721670880630001</v>
      </c>
      <c r="AS20" s="218">
        <v>16.553534884256777</v>
      </c>
      <c r="AT20" s="234">
        <v>10.580313240947472</v>
      </c>
      <c r="AU20" s="217">
        <v>-2848.1260209999996</v>
      </c>
      <c r="AV20" s="218">
        <v>2874.7084369191034</v>
      </c>
      <c r="AW20" s="218">
        <v>-29.076232628065718</v>
      </c>
      <c r="AX20" s="218">
        <v>-2.4938167089618943</v>
      </c>
      <c r="AY20" s="234">
        <v>-1.5961050056750339</v>
      </c>
      <c r="AZ20" s="167">
        <v>-2.4938167089618943</v>
      </c>
      <c r="BA20" s="160">
        <v>-2901.7496458880687</v>
      </c>
      <c r="BB20" s="222">
        <v>2952.0078746146201</v>
      </c>
      <c r="BC20" s="222">
        <v>-29.071556468065708</v>
      </c>
      <c r="BD20" s="222">
        <v>21.186672258485643</v>
      </c>
      <c r="BE20" s="234">
        <v>13.751435889995667</v>
      </c>
      <c r="BF20" s="223">
        <v>0</v>
      </c>
      <c r="BG20" s="160">
        <v>-2866.6696458880688</v>
      </c>
      <c r="BH20" s="222">
        <v>2917.3516049861482</v>
      </c>
      <c r="BI20" s="218">
        <v>-29.071556468065708</v>
      </c>
      <c r="BJ20" s="218">
        <v>21.610402630013752</v>
      </c>
      <c r="BK20" s="234">
        <v>14.026462612815672</v>
      </c>
      <c r="BL20" s="167">
        <f t="shared" si="0"/>
        <v>0</v>
      </c>
      <c r="BM20" s="167"/>
      <c r="BO20" s="235">
        <v>-43.01285048999997</v>
      </c>
      <c r="BP20" s="236">
        <v>-0.19922116000000001</v>
      </c>
      <c r="BQ20" s="237">
        <v>-37.375328362198061</v>
      </c>
      <c r="BR20" s="233">
        <v>-0.63461619999999996</v>
      </c>
      <c r="BS20" s="233">
        <v>-0.17934286799999999</v>
      </c>
      <c r="BT20" s="236">
        <v>0</v>
      </c>
      <c r="BU20" s="237">
        <v>-30.995958000000002</v>
      </c>
      <c r="BV20" s="233">
        <v>-0.66609057999999999</v>
      </c>
      <c r="BW20" s="233">
        <v>-5.9622300630000014E-2</v>
      </c>
      <c r="BX20" s="233">
        <v>0</v>
      </c>
      <c r="BY20" s="235">
        <v>-28.586746318065718</v>
      </c>
      <c r="BZ20" s="233">
        <v>-0.52021216999999997</v>
      </c>
      <c r="CA20" s="233">
        <f t="shared" si="1"/>
        <v>3.0725860000000004E-2</v>
      </c>
      <c r="CB20" s="233">
        <f>+[9]mobilità!V19/1000000</f>
        <v>5.8515999999999999E-2</v>
      </c>
      <c r="CC20" s="238">
        <v>0</v>
      </c>
      <c r="CD20" s="229">
        <v>58516</v>
      </c>
      <c r="CE20" s="230">
        <f t="shared" si="2"/>
        <v>5.8515999999999999E-2</v>
      </c>
      <c r="CF20" s="229">
        <v>0</v>
      </c>
      <c r="CG20" s="232">
        <f t="shared" si="3"/>
        <v>0</v>
      </c>
      <c r="CH20" s="229">
        <v>56078.8</v>
      </c>
      <c r="CI20" s="232">
        <f t="shared" si="4"/>
        <v>5.6078800000000005E-2</v>
      </c>
      <c r="CJ20" s="229">
        <v>-25352.940000000002</v>
      </c>
      <c r="CK20" s="232">
        <f t="shared" si="5"/>
        <v>-2.5352940000000001E-2</v>
      </c>
      <c r="CL20" s="232">
        <v>520212.17</v>
      </c>
      <c r="CM20" s="235">
        <f>+[10]mobilità!B19/1000000</f>
        <v>-28.582070158065708</v>
      </c>
      <c r="CN20" s="233">
        <f>+[10]mobilità!J19/1000000</f>
        <v>-0.52021216999999997</v>
      </c>
      <c r="CO20" s="233">
        <f>+[10]mobilità!M19/1000000+[10]mobilità!P19/1000000</f>
        <v>3.0725860000000001E-2</v>
      </c>
      <c r="CP20" s="233">
        <f>+[9]mobilità!V19/1000000</f>
        <v>5.8515999999999999E-2</v>
      </c>
      <c r="CQ20" s="233">
        <f>+[10]mobilità!S19/1000000</f>
        <v>0</v>
      </c>
      <c r="CR20" s="235">
        <f>+[10]mobilità!B19/1000000</f>
        <v>-28.582070158065708</v>
      </c>
      <c r="CS20" s="233">
        <f>+[10]mobilità!J19/1000000</f>
        <v>-0.52021216999999997</v>
      </c>
      <c r="CT20" s="233">
        <f>+[10]mobilità!M19/1000000+[10]mobilità!P19/1000000</f>
        <v>3.0725860000000001E-2</v>
      </c>
      <c r="CU20" s="233">
        <f>+[9]mobilità!V19/1000000</f>
        <v>5.8515999999999999E-2</v>
      </c>
      <c r="CV20" s="238">
        <f>+[10]mobilità!S19/1000000</f>
        <v>0</v>
      </c>
    </row>
    <row r="21" spans="1:100" ht="15.75" customHeight="1" x14ac:dyDescent="0.25">
      <c r="A21" s="161" t="s">
        <v>66</v>
      </c>
      <c r="B21" s="697">
        <v>-7494.5838950000007</v>
      </c>
      <c r="C21" s="218">
        <v>6443.0414819924135</v>
      </c>
      <c r="D21" s="233">
        <v>64.869729000000063</v>
      </c>
      <c r="E21" s="218">
        <v>-986.67268400758712</v>
      </c>
      <c r="F21" s="234">
        <v>-186.08383377777938</v>
      </c>
      <c r="G21" s="698">
        <v>-7663.6060550000002</v>
      </c>
      <c r="H21" s="218">
        <v>7025.3320563080079</v>
      </c>
      <c r="I21" s="233">
        <v>64.131692000000044</v>
      </c>
      <c r="J21" s="218">
        <v>-574.1423066919923</v>
      </c>
      <c r="K21" s="234">
        <v>-109.90359339547261</v>
      </c>
      <c r="L21" s="698">
        <v>-8248.848328</v>
      </c>
      <c r="M21" s="218">
        <v>7487.2055193711012</v>
      </c>
      <c r="N21" s="233">
        <v>51.061822080000027</v>
      </c>
      <c r="O21" s="218">
        <v>-710.58098654889875</v>
      </c>
      <c r="P21" s="234">
        <v>-137.29781294322504</v>
      </c>
      <c r="Q21" s="217">
        <v>-9857.8671215699997</v>
      </c>
      <c r="R21" s="218">
        <v>8146.0831940760136</v>
      </c>
      <c r="S21" s="233">
        <v>42.502956009399952</v>
      </c>
      <c r="T21" s="218">
        <v>-1669.2809714845862</v>
      </c>
      <c r="U21" s="234">
        <v>-318.71372286703689</v>
      </c>
      <c r="V21" s="217">
        <v>-10477.406619879999</v>
      </c>
      <c r="W21" s="218">
        <v>8676.1972505640315</v>
      </c>
      <c r="X21" s="233">
        <v>63.863496245260812</v>
      </c>
      <c r="Y21" s="218">
        <v>-1737.3458730707068</v>
      </c>
      <c r="Z21" s="234">
        <v>-329.66890015178575</v>
      </c>
      <c r="AA21" s="217">
        <v>-11033.001799299998</v>
      </c>
      <c r="AB21" s="218">
        <v>8991.9830096133992</v>
      </c>
      <c r="AC21" s="233">
        <v>70.156834855491368</v>
      </c>
      <c r="AD21" s="218">
        <v>-1970.8619548311078</v>
      </c>
      <c r="AE21" s="234">
        <v>-365.03912912549646</v>
      </c>
      <c r="AF21" s="217">
        <v>-11173.780813429998</v>
      </c>
      <c r="AG21" s="218">
        <v>9494.2860099253103</v>
      </c>
      <c r="AH21" s="233">
        <v>44.547842285320826</v>
      </c>
      <c r="AI21" s="218">
        <v>-1634.9469612193666</v>
      </c>
      <c r="AJ21" s="234">
        <v>-295.80219747804915</v>
      </c>
      <c r="AK21" s="217">
        <v>-11261.32879659</v>
      </c>
      <c r="AL21" s="218">
        <v>9551.894673603143</v>
      </c>
      <c r="AM21" s="233">
        <v>44.919145030968444</v>
      </c>
      <c r="AN21" s="218">
        <v>-1664.5149779558885</v>
      </c>
      <c r="AO21" s="234">
        <v>-297.56085917639189</v>
      </c>
      <c r="AP21" s="217">
        <v>-11510.302311199999</v>
      </c>
      <c r="AQ21" s="218">
        <v>10048.998161512689</v>
      </c>
      <c r="AR21" s="233">
        <v>65.311186857893986</v>
      </c>
      <c r="AS21" s="218">
        <v>-1395.9929628294162</v>
      </c>
      <c r="AT21" s="234">
        <v>-246.89098184217613</v>
      </c>
      <c r="AU21" s="217">
        <v>-11421.504230000002</v>
      </c>
      <c r="AV21" s="218">
        <v>10358.464260105973</v>
      </c>
      <c r="AW21" s="218">
        <v>32.310494182064375</v>
      </c>
      <c r="AX21" s="218">
        <v>-1030.7294757119648</v>
      </c>
      <c r="AY21" s="234">
        <v>-180.66244549555077</v>
      </c>
      <c r="AZ21" s="167">
        <v>-1030.7294757119648</v>
      </c>
      <c r="BA21" s="160">
        <v>-11512.827774245208</v>
      </c>
      <c r="BB21" s="222">
        <v>10705.534911145407</v>
      </c>
      <c r="BC21" s="222">
        <v>32.355676182064379</v>
      </c>
      <c r="BD21" s="222">
        <v>-774.93718691773688</v>
      </c>
      <c r="BE21" s="234">
        <v>-140.8971067602524</v>
      </c>
      <c r="BF21" s="223">
        <v>-774.93718691773688</v>
      </c>
      <c r="BG21" s="160">
        <v>-11482.494774245208</v>
      </c>
      <c r="BH21" s="222">
        <v>10805.689854753969</v>
      </c>
      <c r="BI21" s="218">
        <v>32.355676182064379</v>
      </c>
      <c r="BJ21" s="218">
        <v>-644.44924330917388</v>
      </c>
      <c r="BK21" s="234">
        <v>-117.17212100409306</v>
      </c>
      <c r="BL21" s="167">
        <f t="shared" si="0"/>
        <v>-644.44924330917388</v>
      </c>
      <c r="BM21" s="167"/>
      <c r="BO21" s="235">
        <v>45.354714985320825</v>
      </c>
      <c r="BP21" s="236">
        <v>-0.8068727</v>
      </c>
      <c r="BQ21" s="237">
        <v>47.235619174968448</v>
      </c>
      <c r="BR21" s="233">
        <v>-1.0600723799999998</v>
      </c>
      <c r="BS21" s="233">
        <v>-1.256401764</v>
      </c>
      <c r="BT21" s="236">
        <v>0</v>
      </c>
      <c r="BU21" s="237">
        <v>67.550044999999997</v>
      </c>
      <c r="BV21" s="233">
        <v>-1.0303271700000001</v>
      </c>
      <c r="BW21" s="233">
        <v>-1.208530972106</v>
      </c>
      <c r="BX21" s="233">
        <v>0</v>
      </c>
      <c r="BY21" s="235">
        <v>34.902270912064374</v>
      </c>
      <c r="BZ21" s="233">
        <v>-1.5661994299999999</v>
      </c>
      <c r="CA21" s="233">
        <f t="shared" si="1"/>
        <v>-1.0255772999999999</v>
      </c>
      <c r="CB21" s="233">
        <f>+[9]mobilità!V20/1000000</f>
        <v>-5.8957569999999997</v>
      </c>
      <c r="CC21" s="238">
        <v>0</v>
      </c>
      <c r="CD21" s="229">
        <v>-4651471</v>
      </c>
      <c r="CE21" s="230">
        <f t="shared" si="2"/>
        <v>-4.6514709999999999</v>
      </c>
      <c r="CF21" s="229">
        <v>0</v>
      </c>
      <c r="CG21" s="232">
        <f t="shared" si="3"/>
        <v>0</v>
      </c>
      <c r="CH21" s="229">
        <v>-969466.2</v>
      </c>
      <c r="CI21" s="232">
        <f t="shared" si="4"/>
        <v>-0.96946619999999994</v>
      </c>
      <c r="CJ21" s="229">
        <v>-56111.1</v>
      </c>
      <c r="CK21" s="232">
        <f t="shared" si="5"/>
        <v>-5.6111099999999997E-2</v>
      </c>
      <c r="CL21" s="232">
        <v>1566199.43</v>
      </c>
      <c r="CM21" s="235">
        <f>+[10]mobilità!B20/1000000</f>
        <v>34.902270912064374</v>
      </c>
      <c r="CN21" s="233">
        <f>+[10]mobilità!J20/1000000</f>
        <v>-1.5661994299999999</v>
      </c>
      <c r="CO21" s="233">
        <f>+[10]mobilità!M20/1000000+[10]mobilità!P20/1000000</f>
        <v>-0.98039529999999997</v>
      </c>
      <c r="CP21" s="233">
        <f>+[9]mobilità!V20/1000000</f>
        <v>-5.8957569999999997</v>
      </c>
      <c r="CQ21" s="233">
        <f>+[10]mobilità!S20/1000000</f>
        <v>0</v>
      </c>
      <c r="CR21" s="235">
        <f>+[10]mobilità!B20/1000000</f>
        <v>34.902270912064374</v>
      </c>
      <c r="CS21" s="233">
        <f>+[10]mobilità!J20/1000000</f>
        <v>-1.5661994299999999</v>
      </c>
      <c r="CT21" s="233">
        <f>+[10]mobilità!M20/1000000+[10]mobilità!P20/1000000</f>
        <v>-0.98039529999999997</v>
      </c>
      <c r="CU21" s="233">
        <f>+[9]mobilità!V20/1000000</f>
        <v>-5.8957569999999997</v>
      </c>
      <c r="CV21" s="238">
        <f>+[10]mobilità!S20/1000000</f>
        <v>0</v>
      </c>
    </row>
    <row r="22" spans="1:100" ht="15.75" customHeight="1" x14ac:dyDescent="0.25">
      <c r="A22" s="161" t="s">
        <v>67</v>
      </c>
      <c r="B22" s="697">
        <v>-1744.417226</v>
      </c>
      <c r="C22" s="218">
        <v>1650.8203130306422</v>
      </c>
      <c r="D22" s="233">
        <v>17.833077000000024</v>
      </c>
      <c r="E22" s="218">
        <v>-75.763835969357814</v>
      </c>
      <c r="F22" s="234">
        <v>-59.13122703521222</v>
      </c>
      <c r="G22" s="698">
        <v>-1846.1621960000002</v>
      </c>
      <c r="H22" s="218">
        <v>1699.4072534417437</v>
      </c>
      <c r="I22" s="233">
        <v>11.174247000000021</v>
      </c>
      <c r="J22" s="218">
        <v>-135.58069555825651</v>
      </c>
      <c r="K22" s="234">
        <v>-106.14765045068795</v>
      </c>
      <c r="L22" s="698">
        <v>-2011.1879180000001</v>
      </c>
      <c r="M22" s="218">
        <v>1778.482229038656</v>
      </c>
      <c r="N22" s="233">
        <v>16.22727100000003</v>
      </c>
      <c r="O22" s="218">
        <v>-216.47841796134406</v>
      </c>
      <c r="P22" s="234">
        <v>-169.17795384564124</v>
      </c>
      <c r="Q22" s="217">
        <v>-1984.7876622299998</v>
      </c>
      <c r="R22" s="218">
        <v>1863.696565520002</v>
      </c>
      <c r="S22" s="233">
        <v>17.377182845540023</v>
      </c>
      <c r="T22" s="218">
        <v>-103.71391386445781</v>
      </c>
      <c r="U22" s="234">
        <v>-80.237658724274638</v>
      </c>
      <c r="V22" s="217">
        <v>-2277.5770667199999</v>
      </c>
      <c r="W22" s="218">
        <v>2023.3512327177075</v>
      </c>
      <c r="X22" s="233">
        <v>13.306486649228505</v>
      </c>
      <c r="Y22" s="218">
        <v>-240.91934735306396</v>
      </c>
      <c r="Z22" s="234">
        <v>-185.42641367863231</v>
      </c>
      <c r="AA22" s="217">
        <v>-2288.65859344</v>
      </c>
      <c r="AB22" s="218">
        <v>2139.8832207445898</v>
      </c>
      <c r="AC22" s="233">
        <v>8.3616533590755164</v>
      </c>
      <c r="AD22" s="218">
        <v>-140.41371933633465</v>
      </c>
      <c r="AE22" s="234">
        <v>-107.38671910282318</v>
      </c>
      <c r="AF22" s="217">
        <v>-2385.4025231599999</v>
      </c>
      <c r="AG22" s="218">
        <v>2237.667672655532</v>
      </c>
      <c r="AH22" s="233">
        <v>-3.7318849099989837</v>
      </c>
      <c r="AI22" s="218">
        <v>-151.46673541446688</v>
      </c>
      <c r="AJ22" s="234">
        <v>-115.01834274524174</v>
      </c>
      <c r="AK22" s="217">
        <v>-2394.11382882</v>
      </c>
      <c r="AL22" s="218">
        <v>2300.2558032085294</v>
      </c>
      <c r="AM22" s="233">
        <v>-29.639553203791287</v>
      </c>
      <c r="AN22" s="218">
        <v>-123.49757881526185</v>
      </c>
      <c r="AO22" s="234">
        <v>-92.902052848584631</v>
      </c>
      <c r="AP22" s="217">
        <v>-2438.3881805259998</v>
      </c>
      <c r="AQ22" s="218">
        <v>2406.0731089328124</v>
      </c>
      <c r="AR22" s="233">
        <v>-62.221152410000009</v>
      </c>
      <c r="AS22" s="218">
        <v>-94.536224003187442</v>
      </c>
      <c r="AT22" s="234">
        <v>-70.718988143352263</v>
      </c>
      <c r="AU22" s="217">
        <v>-2394.3211270000002</v>
      </c>
      <c r="AV22" s="218">
        <v>2451.8180452990955</v>
      </c>
      <c r="AW22" s="218">
        <v>-63.290339647472337</v>
      </c>
      <c r="AX22" s="218">
        <v>-5.7934213483769952</v>
      </c>
      <c r="AY22" s="234">
        <v>-4.3214106096057643</v>
      </c>
      <c r="AZ22" s="167">
        <v>-5.7934213483769952</v>
      </c>
      <c r="BA22" s="160">
        <v>-2417.7528378044522</v>
      </c>
      <c r="BB22" s="222">
        <v>2532.773316504984</v>
      </c>
      <c r="BC22" s="222">
        <v>-63.341597536972323</v>
      </c>
      <c r="BD22" s="222">
        <v>51.678881163559517</v>
      </c>
      <c r="BE22" s="234">
        <v>39.557752785911624</v>
      </c>
      <c r="BF22" s="223">
        <v>0</v>
      </c>
      <c r="BG22" s="160">
        <v>-2414.3988378044519</v>
      </c>
      <c r="BH22" s="222">
        <v>2530.7205947483976</v>
      </c>
      <c r="BI22" s="218">
        <v>-63.341597536972323</v>
      </c>
      <c r="BJ22" s="218">
        <v>52.980159406973407</v>
      </c>
      <c r="BK22" s="234">
        <v>40.553820074902184</v>
      </c>
      <c r="BL22" s="167">
        <f t="shared" si="0"/>
        <v>0</v>
      </c>
      <c r="BM22" s="167"/>
      <c r="BO22" s="235">
        <v>-3.5900056399989837</v>
      </c>
      <c r="BP22" s="236">
        <v>-0.14187927</v>
      </c>
      <c r="BQ22" s="237">
        <v>-27.796366404590007</v>
      </c>
      <c r="BR22" s="233">
        <v>-0.23838398999999999</v>
      </c>
      <c r="BS22" s="233">
        <v>-1.0745562500000001</v>
      </c>
      <c r="BT22" s="236">
        <v>-0.53024655920128005</v>
      </c>
      <c r="BU22" s="237">
        <v>-60.869978000000003</v>
      </c>
      <c r="BV22" s="233">
        <v>-0.25872135000000002</v>
      </c>
      <c r="BW22" s="233">
        <v>-0.92364106000000001</v>
      </c>
      <c r="BX22" s="233">
        <v>-0.16881199999999999</v>
      </c>
      <c r="BY22" s="235">
        <v>-62.365621087472334</v>
      </c>
      <c r="BZ22" s="233">
        <v>-0.21106360999999998</v>
      </c>
      <c r="CA22" s="233">
        <f t="shared" si="1"/>
        <v>-0.89854994999999993</v>
      </c>
      <c r="CB22" s="233">
        <f>+[9]mobilità!V21/1000000</f>
        <v>-3.7601999999999997E-2</v>
      </c>
      <c r="CC22" s="238">
        <v>0.184895</v>
      </c>
      <c r="CD22" s="229">
        <v>-37602</v>
      </c>
      <c r="CE22" s="230">
        <f t="shared" si="2"/>
        <v>-3.7601999999999997E-2</v>
      </c>
      <c r="CF22" s="229">
        <v>184895</v>
      </c>
      <c r="CG22" s="232">
        <f t="shared" si="3"/>
        <v>0.184895</v>
      </c>
      <c r="CH22" s="229">
        <v>-898549.95</v>
      </c>
      <c r="CI22" s="232">
        <f t="shared" si="4"/>
        <v>-0.89854994999999993</v>
      </c>
      <c r="CJ22" s="229">
        <v>0</v>
      </c>
      <c r="CK22" s="232">
        <f t="shared" si="5"/>
        <v>0</v>
      </c>
      <c r="CL22" s="232">
        <v>211063.61</v>
      </c>
      <c r="CM22" s="235">
        <f>+[10]mobilità!B21/1000000</f>
        <v>-62.371696976972324</v>
      </c>
      <c r="CN22" s="233">
        <f>+[10]mobilità!J21/1000000</f>
        <v>-0.21106360999999998</v>
      </c>
      <c r="CO22" s="233">
        <f>+[10]mobilità!M21/1000000+[10]mobilità!P21/1000000</f>
        <v>-0.94373194999999999</v>
      </c>
      <c r="CP22" s="233">
        <f>+[9]mobilità!V21/1000000</f>
        <v>-3.7601999999999997E-2</v>
      </c>
      <c r="CQ22" s="233">
        <f>+[10]mobilità!S21/1000000</f>
        <v>0.184895</v>
      </c>
      <c r="CR22" s="235">
        <f>+[10]mobilità!B21/1000000</f>
        <v>-62.371696976972324</v>
      </c>
      <c r="CS22" s="233">
        <f>+[10]mobilità!J21/1000000</f>
        <v>-0.21106360999999998</v>
      </c>
      <c r="CT22" s="233">
        <f>+[10]mobilità!M21/1000000+[10]mobilità!P21/1000000</f>
        <v>-0.94373194999999999</v>
      </c>
      <c r="CU22" s="233">
        <f>+[9]mobilità!V21/1000000</f>
        <v>-3.7601999999999997E-2</v>
      </c>
      <c r="CV22" s="238">
        <f>+[10]mobilità!S21/1000000</f>
        <v>0.184895</v>
      </c>
    </row>
    <row r="23" spans="1:100" ht="15.75" customHeight="1" x14ac:dyDescent="0.25">
      <c r="A23" s="161" t="s">
        <v>68</v>
      </c>
      <c r="B23" s="697">
        <v>-445.89207399999998</v>
      </c>
      <c r="C23" s="218">
        <v>421.54559643458316</v>
      </c>
      <c r="D23" s="233">
        <v>-13.078673000000002</v>
      </c>
      <c r="E23" s="218">
        <v>-37.425150565416821</v>
      </c>
      <c r="F23" s="234">
        <v>-114.38808524259598</v>
      </c>
      <c r="G23" s="698">
        <v>-455.24930899999998</v>
      </c>
      <c r="H23" s="218">
        <v>438.48921003271215</v>
      </c>
      <c r="I23" s="233">
        <v>-1.7860310000000039</v>
      </c>
      <c r="J23" s="218">
        <v>-18.546129967287836</v>
      </c>
      <c r="K23" s="234">
        <v>-57.221361650564731</v>
      </c>
      <c r="L23" s="698">
        <v>-530.15438900000004</v>
      </c>
      <c r="M23" s="218">
        <v>453.68112780886253</v>
      </c>
      <c r="N23" s="233">
        <v>3.4620150000000112</v>
      </c>
      <c r="O23" s="218">
        <v>-73.011246191137502</v>
      </c>
      <c r="P23" s="234">
        <v>-227.18608401210278</v>
      </c>
      <c r="Q23" s="217">
        <v>-530.54199757000004</v>
      </c>
      <c r="R23" s="218">
        <v>486.59468399999997</v>
      </c>
      <c r="S23" s="233">
        <v>0.26131520071983738</v>
      </c>
      <c r="T23" s="218">
        <v>-43.685998369280227</v>
      </c>
      <c r="U23" s="234">
        <v>-135.7445766154905</v>
      </c>
      <c r="V23" s="217">
        <v>-661.88143278999996</v>
      </c>
      <c r="W23" s="218">
        <v>516.152413713069</v>
      </c>
      <c r="X23" s="233">
        <v>6.3542178887999805</v>
      </c>
      <c r="Y23" s="218">
        <v>-139.37480118813099</v>
      </c>
      <c r="Z23" s="234">
        <v>-432.90418535665452</v>
      </c>
      <c r="AA23" s="217">
        <v>-592.76081913999997</v>
      </c>
      <c r="AB23" s="218">
        <v>514.81102276727563</v>
      </c>
      <c r="AC23" s="233">
        <v>19.162813869267762</v>
      </c>
      <c r="AD23" s="218">
        <v>-58.786982503456571</v>
      </c>
      <c r="AE23" s="234">
        <v>-183.42787318039063</v>
      </c>
      <c r="AF23" s="217">
        <v>-636.10404228999994</v>
      </c>
      <c r="AG23" s="218">
        <v>547.62979596311357</v>
      </c>
      <c r="AH23" s="233">
        <v>21.844657469990629</v>
      </c>
      <c r="AI23" s="218">
        <v>-66.629588856895737</v>
      </c>
      <c r="AJ23" s="234">
        <v>-207.9211774998619</v>
      </c>
      <c r="AK23" s="217">
        <v>-658.46349324000005</v>
      </c>
      <c r="AL23" s="218">
        <v>559.51066823425765</v>
      </c>
      <c r="AM23" s="233">
        <v>28.514454343999898</v>
      </c>
      <c r="AN23" s="218">
        <v>-70.438370661742496</v>
      </c>
      <c r="AO23" s="234">
        <v>-219.55934586303874</v>
      </c>
      <c r="AP23" s="217">
        <v>-673.71628458000009</v>
      </c>
      <c r="AQ23" s="218">
        <v>577.39594823060406</v>
      </c>
      <c r="AR23" s="233">
        <v>32.672648738739994</v>
      </c>
      <c r="AS23" s="218">
        <v>-63.647687610656035</v>
      </c>
      <c r="AT23" s="234">
        <v>-198.58129371335872</v>
      </c>
      <c r="AU23" s="217">
        <v>-668.09910000000002</v>
      </c>
      <c r="AV23" s="218">
        <v>577.09804921648379</v>
      </c>
      <c r="AW23" s="218">
        <v>33.188228617878707</v>
      </c>
      <c r="AX23" s="218">
        <v>-57.812822165637527</v>
      </c>
      <c r="AY23" s="234">
        <v>-180.66224642001697</v>
      </c>
      <c r="AZ23" s="167">
        <v>-57.812822165637527</v>
      </c>
      <c r="BA23" s="160">
        <v>-672.38254156849996</v>
      </c>
      <c r="BB23" s="222">
        <v>602.47296983721253</v>
      </c>
      <c r="BC23" s="222">
        <v>33.188228617878707</v>
      </c>
      <c r="BD23" s="222">
        <v>-36.721343113408722</v>
      </c>
      <c r="BE23" s="234">
        <v>-117.26626040143934</v>
      </c>
      <c r="BF23" s="223">
        <v>-36.721343113408722</v>
      </c>
      <c r="BG23" s="160">
        <v>-658.99054156850002</v>
      </c>
      <c r="BH23" s="222">
        <v>594.26160826866248</v>
      </c>
      <c r="BI23" s="218">
        <v>33.188228617878707</v>
      </c>
      <c r="BJ23" s="218">
        <v>-31.540704681958829</v>
      </c>
      <c r="BK23" s="234">
        <v>-100.72236402292494</v>
      </c>
      <c r="BL23" s="167">
        <f t="shared" si="0"/>
        <v>-31.540704681958829</v>
      </c>
      <c r="BM23" s="167"/>
      <c r="BO23" s="235">
        <v>21.87055184999063</v>
      </c>
      <c r="BP23" s="236">
        <v>-2.5894380000000002E-2</v>
      </c>
      <c r="BQ23" s="237">
        <v>29.598395319999899</v>
      </c>
      <c r="BR23" s="233">
        <v>-4.2837400000000005E-2</v>
      </c>
      <c r="BS23" s="233">
        <v>-1.0411035759999998</v>
      </c>
      <c r="BT23" s="236">
        <v>0</v>
      </c>
      <c r="BU23" s="237">
        <v>33.649997999999997</v>
      </c>
      <c r="BV23" s="233">
        <v>-2.3258640000000001E-2</v>
      </c>
      <c r="BW23" s="233">
        <v>-0.95409062125999999</v>
      </c>
      <c r="BX23" s="233">
        <v>0</v>
      </c>
      <c r="BY23" s="235">
        <v>33.946260527878707</v>
      </c>
      <c r="BZ23" s="233">
        <v>-4.0249609999999998E-2</v>
      </c>
      <c r="CA23" s="233">
        <f t="shared" si="1"/>
        <v>-0.7177823000000001</v>
      </c>
      <c r="CB23" s="233">
        <f>+[9]mobilità!V22/1000000</f>
        <v>-5.3661E-2</v>
      </c>
      <c r="CC23" s="238">
        <v>0</v>
      </c>
      <c r="CD23" s="229">
        <v>-53661</v>
      </c>
      <c r="CE23" s="230">
        <f t="shared" si="2"/>
        <v>-5.3661E-2</v>
      </c>
      <c r="CF23" s="229">
        <v>0</v>
      </c>
      <c r="CG23" s="232">
        <f t="shared" si="3"/>
        <v>0</v>
      </c>
      <c r="CH23" s="229">
        <v>-660766.5</v>
      </c>
      <c r="CI23" s="232">
        <f t="shared" si="4"/>
        <v>-0.66076650000000003</v>
      </c>
      <c r="CJ23" s="229">
        <v>-57015.8</v>
      </c>
      <c r="CK23" s="232">
        <f t="shared" si="5"/>
        <v>-5.7015800000000005E-2</v>
      </c>
      <c r="CL23" s="232">
        <v>40249.61</v>
      </c>
      <c r="CM23" s="235">
        <f>+[10]mobilità!B22/1000000</f>
        <v>33.946260527878707</v>
      </c>
      <c r="CN23" s="233">
        <f>+[10]mobilità!J22/1000000</f>
        <v>-4.0249609999999998E-2</v>
      </c>
      <c r="CO23" s="233">
        <f>+[10]mobilità!M22/1000000+[10]mobilità!P22/1000000</f>
        <v>-0.7177823000000001</v>
      </c>
      <c r="CP23" s="233">
        <f>+[9]mobilità!V22/1000000</f>
        <v>-5.3661E-2</v>
      </c>
      <c r="CQ23" s="233">
        <f>+[10]mobilità!S22/1000000</f>
        <v>0</v>
      </c>
      <c r="CR23" s="235">
        <f>+[10]mobilità!B22/1000000</f>
        <v>33.946260527878707</v>
      </c>
      <c r="CS23" s="233">
        <f>+[10]mobilità!J22/1000000</f>
        <v>-4.0249609999999998E-2</v>
      </c>
      <c r="CT23" s="233">
        <f>+[10]mobilità!M22/1000000+[10]mobilità!P22/1000000</f>
        <v>-0.7177823000000001</v>
      </c>
      <c r="CU23" s="233">
        <f>+[9]mobilità!V22/1000000</f>
        <v>-5.3661E-2</v>
      </c>
      <c r="CV23" s="238">
        <f>+[10]mobilità!S22/1000000</f>
        <v>0</v>
      </c>
    </row>
    <row r="24" spans="1:100" ht="15.75" customHeight="1" x14ac:dyDescent="0.25">
      <c r="A24" s="161" t="s">
        <v>69</v>
      </c>
      <c r="B24" s="697">
        <v>-7422.971125</v>
      </c>
      <c r="C24" s="218">
        <v>7050.1224425569017</v>
      </c>
      <c r="D24" s="233">
        <v>-256.08321600000005</v>
      </c>
      <c r="E24" s="218">
        <v>-628.93189844309836</v>
      </c>
      <c r="F24" s="234">
        <v>-108.76951896929606</v>
      </c>
      <c r="G24" s="698">
        <v>-7847.2561720000003</v>
      </c>
      <c r="H24" s="218">
        <v>7478.4727624586249</v>
      </c>
      <c r="I24" s="233">
        <v>-269.161969</v>
      </c>
      <c r="J24" s="218">
        <v>-637.94537854137548</v>
      </c>
      <c r="K24" s="234">
        <v>-110.87623510996292</v>
      </c>
      <c r="L24" s="698">
        <v>-7915.8422079999991</v>
      </c>
      <c r="M24" s="218">
        <v>7623.5695790098162</v>
      </c>
      <c r="N24" s="233">
        <v>-263.72499224000001</v>
      </c>
      <c r="O24" s="218">
        <v>-555.99762123018297</v>
      </c>
      <c r="P24" s="234">
        <v>-96.81771709640735</v>
      </c>
      <c r="Q24" s="217">
        <v>-8927.914199660001</v>
      </c>
      <c r="R24" s="218">
        <v>8006.6736462019089</v>
      </c>
      <c r="S24" s="233">
        <v>-260.56987543133977</v>
      </c>
      <c r="T24" s="218">
        <v>-1181.8104288894319</v>
      </c>
      <c r="U24" s="234">
        <v>-204.65419303430878</v>
      </c>
      <c r="V24" s="217">
        <v>-9799.4611046400005</v>
      </c>
      <c r="W24" s="218">
        <v>8276.1615109466675</v>
      </c>
      <c r="X24" s="233">
        <v>-269.28663141029972</v>
      </c>
      <c r="Y24" s="218">
        <v>-1792.5862251036328</v>
      </c>
      <c r="Z24" s="234">
        <v>-309.65461396929152</v>
      </c>
      <c r="AA24" s="217">
        <v>-9416.4106153500015</v>
      </c>
      <c r="AB24" s="218">
        <v>8938.4756158370292</v>
      </c>
      <c r="AC24" s="233">
        <v>-283.15321596268711</v>
      </c>
      <c r="AD24" s="218">
        <v>-761.08821547565947</v>
      </c>
      <c r="AE24" s="234">
        <v>-131.43607498200683</v>
      </c>
      <c r="AF24" s="217">
        <v>-9878.302416460001</v>
      </c>
      <c r="AG24" s="218">
        <v>9295.0804211492396</v>
      </c>
      <c r="AH24" s="233">
        <v>-280.47192289000077</v>
      </c>
      <c r="AI24" s="218">
        <v>-863.69391820076225</v>
      </c>
      <c r="AJ24" s="234">
        <v>-148.8924900045084</v>
      </c>
      <c r="AK24" s="217">
        <v>-10230.962917870002</v>
      </c>
      <c r="AL24" s="218">
        <v>9705.4630602161415</v>
      </c>
      <c r="AM24" s="233">
        <v>-289.25776217591391</v>
      </c>
      <c r="AN24" s="218">
        <v>-814.75761982977406</v>
      </c>
      <c r="AO24" s="234">
        <v>-140.18116791882662</v>
      </c>
      <c r="AP24" s="217">
        <v>-10272.162009784</v>
      </c>
      <c r="AQ24" s="218">
        <v>9786.786125309367</v>
      </c>
      <c r="AR24" s="233">
        <v>-303.50681192434962</v>
      </c>
      <c r="AS24" s="218">
        <v>-788.88269639898317</v>
      </c>
      <c r="AT24" s="234">
        <v>-135.57452902739993</v>
      </c>
      <c r="AU24" s="217">
        <v>-10161.736083</v>
      </c>
      <c r="AV24" s="218">
        <v>9969.6250355019092</v>
      </c>
      <c r="AW24" s="218">
        <v>-285.87782184879848</v>
      </c>
      <c r="AX24" s="218">
        <v>-477.98886934688903</v>
      </c>
      <c r="AY24" s="234">
        <v>-81.99681463208718</v>
      </c>
      <c r="AZ24" s="167">
        <v>-477.98886934688903</v>
      </c>
      <c r="BA24" s="160">
        <v>-10106.996345664573</v>
      </c>
      <c r="BB24" s="222">
        <v>10147.398082983949</v>
      </c>
      <c r="BC24" s="222">
        <v>-285.87782184879848</v>
      </c>
      <c r="BD24" s="222">
        <v>-245.476084529422</v>
      </c>
      <c r="BE24" s="234">
        <v>-42.584668395215552</v>
      </c>
      <c r="BF24" s="223">
        <v>-245.476084529422</v>
      </c>
      <c r="BG24" s="160">
        <v>-9956.6303456645765</v>
      </c>
      <c r="BH24" s="222">
        <v>10121.008614217926</v>
      </c>
      <c r="BI24" s="218">
        <v>-285.87782184879848</v>
      </c>
      <c r="BJ24" s="218">
        <v>-121.49955329544878</v>
      </c>
      <c r="BK24" s="234">
        <v>-21.077483768620901</v>
      </c>
      <c r="BL24" s="167">
        <f t="shared" si="0"/>
        <v>-121.49955329544878</v>
      </c>
      <c r="BM24" s="167"/>
      <c r="BO24" s="235">
        <v>-279.86987313000077</v>
      </c>
      <c r="BP24" s="236">
        <v>-0.60204975999999999</v>
      </c>
      <c r="BQ24" s="237">
        <v>-286.23920179980428</v>
      </c>
      <c r="BR24" s="233">
        <v>-0.73286717000000001</v>
      </c>
      <c r="BS24" s="233">
        <v>-2.2856932061095891</v>
      </c>
      <c r="BT24" s="236">
        <v>0</v>
      </c>
      <c r="BU24" s="237">
        <v>-301.19241799999998</v>
      </c>
      <c r="BV24" s="233">
        <v>-0.77683000999999996</v>
      </c>
      <c r="BW24" s="233">
        <v>-1.5375639143495952</v>
      </c>
      <c r="BX24" s="233">
        <v>0</v>
      </c>
      <c r="BY24" s="235">
        <v>-283.13250169441494</v>
      </c>
      <c r="BZ24" s="233">
        <v>-0.82523518000000007</v>
      </c>
      <c r="CA24" s="233">
        <f t="shared" si="1"/>
        <v>-1.9200849743835615</v>
      </c>
      <c r="CB24" s="233">
        <f>+[9]mobilità!V23/1000000</f>
        <v>0.54967600000000005</v>
      </c>
      <c r="CC24" s="238">
        <v>0</v>
      </c>
      <c r="CD24" s="229">
        <v>549676</v>
      </c>
      <c r="CE24" s="230">
        <f t="shared" si="2"/>
        <v>0.54967600000000005</v>
      </c>
      <c r="CF24" s="229">
        <v>0</v>
      </c>
      <c r="CG24" s="232">
        <f t="shared" si="3"/>
        <v>0</v>
      </c>
      <c r="CH24" s="229">
        <v>-1782272.7843835615</v>
      </c>
      <c r="CI24" s="232">
        <f t="shared" si="4"/>
        <v>-1.7822727843835615</v>
      </c>
      <c r="CJ24" s="229">
        <v>-137812.19</v>
      </c>
      <c r="CK24" s="232">
        <f t="shared" si="5"/>
        <v>-0.13781219</v>
      </c>
      <c r="CL24" s="232">
        <v>825235.18</v>
      </c>
      <c r="CM24" s="235">
        <f>+[10]mobilità!B23/1000000</f>
        <v>-283.13250169441494</v>
      </c>
      <c r="CN24" s="233">
        <f>+[10]mobilità!J23/1000000</f>
        <v>-0.82523518000000007</v>
      </c>
      <c r="CO24" s="233">
        <f>+[10]mobilità!M23/1000000+[10]mobilità!P23/1000000</f>
        <v>-1.9200849743835615</v>
      </c>
      <c r="CP24" s="233">
        <f>+[9]mobilità!V23/1000000</f>
        <v>0.54967600000000005</v>
      </c>
      <c r="CQ24" s="233">
        <f>+[10]mobilità!S23/1000000</f>
        <v>0</v>
      </c>
      <c r="CR24" s="235">
        <f>+[10]mobilità!B23/1000000</f>
        <v>-283.13250169441494</v>
      </c>
      <c r="CS24" s="233">
        <f>+[10]mobilità!J23/1000000</f>
        <v>-0.82523518000000007</v>
      </c>
      <c r="CT24" s="233">
        <f>+[10]mobilità!M23/1000000+[10]mobilità!P23/1000000</f>
        <v>-1.9200849743835615</v>
      </c>
      <c r="CU24" s="233">
        <f>+[9]mobilità!V23/1000000</f>
        <v>0.54967600000000005</v>
      </c>
      <c r="CV24" s="238">
        <f>+[10]mobilità!S23/1000000</f>
        <v>0</v>
      </c>
    </row>
    <row r="25" spans="1:100" ht="15.75" customHeight="1" x14ac:dyDescent="0.25">
      <c r="A25" s="161" t="s">
        <v>70</v>
      </c>
      <c r="B25" s="697">
        <v>-4924.3210250000002</v>
      </c>
      <c r="C25" s="218">
        <v>4848.5700567397107</v>
      </c>
      <c r="D25" s="233">
        <v>-90.503685000000047</v>
      </c>
      <c r="E25" s="218">
        <v>-166.25465326028953</v>
      </c>
      <c r="F25" s="234">
        <v>-40.682799343682959</v>
      </c>
      <c r="G25" s="698">
        <v>-5112.1520450000007</v>
      </c>
      <c r="H25" s="218">
        <v>5214.9317478560024</v>
      </c>
      <c r="I25" s="233">
        <v>-106.99934100000003</v>
      </c>
      <c r="J25" s="218">
        <v>-4.2196381439983526</v>
      </c>
      <c r="K25" s="234">
        <v>-1.0405286496647341</v>
      </c>
      <c r="L25" s="698">
        <v>-5282.495116000001</v>
      </c>
      <c r="M25" s="218">
        <v>5518.2447059673086</v>
      </c>
      <c r="N25" s="233">
        <v>-126.87231562000005</v>
      </c>
      <c r="O25" s="218">
        <v>108.8772743473076</v>
      </c>
      <c r="P25" s="234">
        <v>27.000118127806306</v>
      </c>
      <c r="Q25" s="217">
        <v>-5589.1685294500003</v>
      </c>
      <c r="R25" s="218">
        <v>5784.350940786273</v>
      </c>
      <c r="S25" s="233">
        <v>-153.54822862554005</v>
      </c>
      <c r="T25" s="218">
        <v>41.634182710732659</v>
      </c>
      <c r="U25" s="234">
        <v>10.268435443169972</v>
      </c>
      <c r="V25" s="217">
        <v>-6321.7376905400015</v>
      </c>
      <c r="W25" s="218">
        <v>6082.8017509697211</v>
      </c>
      <c r="X25" s="233">
        <v>-173.00871520679942</v>
      </c>
      <c r="Y25" s="218">
        <v>-411.94465477707985</v>
      </c>
      <c r="Z25" s="234">
        <v>-101.26050744157746</v>
      </c>
      <c r="AA25" s="217">
        <v>-6451.8268188799993</v>
      </c>
      <c r="AB25" s="218">
        <v>6465.8038658715141</v>
      </c>
      <c r="AC25" s="233">
        <v>-183.88113234459894</v>
      </c>
      <c r="AD25" s="218">
        <v>-169.90408535308421</v>
      </c>
      <c r="AE25" s="234">
        <v>-41.738358460027754</v>
      </c>
      <c r="AF25" s="217">
        <v>-6869.7624827700001</v>
      </c>
      <c r="AG25" s="218">
        <v>6731.8934565607778</v>
      </c>
      <c r="AH25" s="233">
        <v>-174.97654183426212</v>
      </c>
      <c r="AI25" s="218">
        <v>-312.84556804348438</v>
      </c>
      <c r="AJ25" s="234">
        <v>-76.805694195701363</v>
      </c>
      <c r="AK25" s="217">
        <v>-7199.8109158400002</v>
      </c>
      <c r="AL25" s="218">
        <v>7001.4143130364992</v>
      </c>
      <c r="AM25" s="233">
        <v>-159.77050079897822</v>
      </c>
      <c r="AN25" s="218">
        <v>-358.1671036024793</v>
      </c>
      <c r="AO25" s="234">
        <v>-87.826437745021792</v>
      </c>
      <c r="AP25" s="217">
        <v>-7254.6784862579998</v>
      </c>
      <c r="AQ25" s="218">
        <v>7121.4698193267113</v>
      </c>
      <c r="AR25" s="233">
        <v>-169.26514595218001</v>
      </c>
      <c r="AS25" s="218">
        <v>-302.47381288346844</v>
      </c>
      <c r="AT25" s="234">
        <v>-74.101793292109178</v>
      </c>
      <c r="AU25" s="217">
        <v>-7378.1684649999997</v>
      </c>
      <c r="AV25" s="218">
        <v>7215.0319739400893</v>
      </c>
      <c r="AW25" s="218">
        <v>-159.0942047879565</v>
      </c>
      <c r="AX25" s="218">
        <v>-322.23069584786697</v>
      </c>
      <c r="AY25" s="234">
        <v>-78.830362760744009</v>
      </c>
      <c r="AZ25" s="167">
        <v>-322.23069584786697</v>
      </c>
      <c r="BA25" s="160">
        <v>-7187.5524908510088</v>
      </c>
      <c r="BB25" s="222">
        <v>7238.2397434977156</v>
      </c>
      <c r="BC25" s="222">
        <v>-159.03694063795652</v>
      </c>
      <c r="BD25" s="222">
        <v>-108.34968799124968</v>
      </c>
      <c r="BE25" s="234">
        <v>-26.752533779954945</v>
      </c>
      <c r="BF25" s="223">
        <v>-108.34968799124968</v>
      </c>
      <c r="BG25" s="160">
        <v>-7165.736490851009</v>
      </c>
      <c r="BH25" s="222">
        <v>7336.5606028567217</v>
      </c>
      <c r="BI25" s="218">
        <v>-159.03694063795652</v>
      </c>
      <c r="BJ25" s="218">
        <v>11.787171367756258</v>
      </c>
      <c r="BK25" s="234">
        <v>2.9103609436464977</v>
      </c>
      <c r="BL25" s="167">
        <f t="shared" si="0"/>
        <v>0</v>
      </c>
      <c r="BM25" s="167"/>
      <c r="BO25" s="235">
        <v>-174.50138516426213</v>
      </c>
      <c r="BP25" s="236">
        <v>-0.47515667</v>
      </c>
      <c r="BQ25" s="237">
        <v>-168.2837171849782</v>
      </c>
      <c r="BR25" s="233">
        <v>-0.89415063000000006</v>
      </c>
      <c r="BS25" s="233">
        <v>9.4073670159999985</v>
      </c>
      <c r="BT25" s="236">
        <v>0</v>
      </c>
      <c r="BU25" s="237">
        <v>-176.13003399999999</v>
      </c>
      <c r="BV25" s="233">
        <v>-0.90145984000000001</v>
      </c>
      <c r="BW25" s="233">
        <v>7.7663478878200012</v>
      </c>
      <c r="BX25" s="233">
        <v>0</v>
      </c>
      <c r="BY25" s="235">
        <v>-163.80435719795651</v>
      </c>
      <c r="BZ25" s="233">
        <v>-1.1168541299999999</v>
      </c>
      <c r="CA25" s="233">
        <f t="shared" si="1"/>
        <v>5.8270065400000002</v>
      </c>
      <c r="CB25" s="233">
        <f>+[9]mobilità!V24/1000000</f>
        <v>0.30293700000000001</v>
      </c>
      <c r="CC25" s="238">
        <v>0</v>
      </c>
      <c r="CD25" s="229">
        <v>302937</v>
      </c>
      <c r="CE25" s="230">
        <f t="shared" si="2"/>
        <v>0.30293700000000001</v>
      </c>
      <c r="CF25" s="229">
        <v>0</v>
      </c>
      <c r="CG25" s="232">
        <f t="shared" si="3"/>
        <v>0</v>
      </c>
      <c r="CH25" s="229">
        <v>4832728.6500000004</v>
      </c>
      <c r="CI25" s="232">
        <f t="shared" si="4"/>
        <v>4.83272865</v>
      </c>
      <c r="CJ25" s="229">
        <v>994277.89</v>
      </c>
      <c r="CK25" s="232">
        <f t="shared" si="5"/>
        <v>0.99427789</v>
      </c>
      <c r="CL25" s="232">
        <v>1116854.1299999999</v>
      </c>
      <c r="CM25" s="235">
        <f>+[10]mobilità!B24/1000000</f>
        <v>-163.80435719795651</v>
      </c>
      <c r="CN25" s="233">
        <f>+[10]mobilità!J24/1000000</f>
        <v>-1.1168541299999999</v>
      </c>
      <c r="CO25" s="233">
        <f>+[10]mobilità!M24/1000000+[10]mobilità!P24/1000000</f>
        <v>5.8842706899999992</v>
      </c>
      <c r="CP25" s="233">
        <f>+[9]mobilità!V24/1000000</f>
        <v>0.30293700000000001</v>
      </c>
      <c r="CQ25" s="233">
        <f>+[10]mobilità!S24/1000000</f>
        <v>0</v>
      </c>
      <c r="CR25" s="235">
        <f>+[10]mobilità!B24/1000000</f>
        <v>-163.80435719795651</v>
      </c>
      <c r="CS25" s="233">
        <f>+[10]mobilità!J24/1000000</f>
        <v>-1.1168541299999999</v>
      </c>
      <c r="CT25" s="233">
        <f>+[10]mobilità!M24/1000000+[10]mobilità!P24/1000000</f>
        <v>5.8842706899999992</v>
      </c>
      <c r="CU25" s="233">
        <f>+[9]mobilità!V24/1000000</f>
        <v>0.30293700000000001</v>
      </c>
      <c r="CV25" s="238">
        <f>+[10]mobilità!S24/1000000</f>
        <v>0</v>
      </c>
    </row>
    <row r="26" spans="1:100" ht="15.75" customHeight="1" x14ac:dyDescent="0.25">
      <c r="A26" s="161" t="s">
        <v>71</v>
      </c>
      <c r="B26" s="697">
        <v>-709.539984</v>
      </c>
      <c r="C26" s="218">
        <v>739.04492135427643</v>
      </c>
      <c r="D26" s="233">
        <v>-57.936840000000004</v>
      </c>
      <c r="E26" s="218">
        <v>-28.431902645723582</v>
      </c>
      <c r="F26" s="234">
        <v>-47.009876945411648</v>
      </c>
      <c r="G26" s="698">
        <v>-734.80023999999992</v>
      </c>
      <c r="H26" s="218">
        <v>787.8274167452671</v>
      </c>
      <c r="I26" s="233">
        <v>-53.613255000000017</v>
      </c>
      <c r="J26" s="218">
        <v>-0.5860782547328327</v>
      </c>
      <c r="K26" s="234">
        <v>-0.97547369857032751</v>
      </c>
      <c r="L26" s="698">
        <v>-782.64896199999998</v>
      </c>
      <c r="M26" s="218">
        <v>819.31928814235209</v>
      </c>
      <c r="N26" s="233">
        <v>-55.822497949999992</v>
      </c>
      <c r="O26" s="218">
        <v>-19.152171807647882</v>
      </c>
      <c r="P26" s="234">
        <v>-32.085473056532521</v>
      </c>
      <c r="Q26" s="217">
        <v>-835.64739044999988</v>
      </c>
      <c r="R26" s="218">
        <v>858.389003</v>
      </c>
      <c r="S26" s="233">
        <v>-53.927870446979917</v>
      </c>
      <c r="T26" s="218">
        <v>-31.186257896979789</v>
      </c>
      <c r="U26" s="234">
        <v>-52.258158289634068</v>
      </c>
      <c r="V26" s="217">
        <v>-915.92377041999987</v>
      </c>
      <c r="W26" s="218">
        <v>921.12175872999455</v>
      </c>
      <c r="X26" s="233">
        <v>-47.959539106800051</v>
      </c>
      <c r="Y26" s="218">
        <v>-42.761550796805366</v>
      </c>
      <c r="Z26" s="234">
        <v>-71.681900133108527</v>
      </c>
      <c r="AA26" s="217">
        <v>-923.25374125999997</v>
      </c>
      <c r="AB26" s="218">
        <v>941.90478359962015</v>
      </c>
      <c r="AC26" s="233">
        <v>-40.751101268996685</v>
      </c>
      <c r="AD26" s="218">
        <v>-22.100058929376509</v>
      </c>
      <c r="AE26" s="234">
        <v>-37.286336246569178</v>
      </c>
      <c r="AF26" s="217">
        <v>-988.98353586999997</v>
      </c>
      <c r="AG26" s="218">
        <v>1010.474798135474</v>
      </c>
      <c r="AH26" s="233">
        <v>-39.079345945108152</v>
      </c>
      <c r="AI26" s="218">
        <v>-17.588083679634146</v>
      </c>
      <c r="AJ26" s="234">
        <v>-29.751312955045325</v>
      </c>
      <c r="AK26" s="217">
        <v>-1026.67118579</v>
      </c>
      <c r="AL26" s="218">
        <v>1037.1937931059626</v>
      </c>
      <c r="AM26" s="233">
        <v>-39.672622413167268</v>
      </c>
      <c r="AN26" s="218">
        <v>-29.150015097204609</v>
      </c>
      <c r="AO26" s="234">
        <v>-49.339820171605346</v>
      </c>
      <c r="AP26" s="217">
        <v>-1040.9288273130001</v>
      </c>
      <c r="AQ26" s="218">
        <v>1055.5375322420482</v>
      </c>
      <c r="AR26" s="233">
        <v>-35.649067393880003</v>
      </c>
      <c r="AS26" s="218">
        <v>-21.040362464831858</v>
      </c>
      <c r="AT26" s="234">
        <v>-35.677353519910227</v>
      </c>
      <c r="AU26" s="217">
        <v>-1068.4901069999999</v>
      </c>
      <c r="AV26" s="218">
        <v>1068.8626748619226</v>
      </c>
      <c r="AW26" s="218">
        <v>-28.641306807503835</v>
      </c>
      <c r="AX26" s="218">
        <v>-28.268738945581045</v>
      </c>
      <c r="AY26" s="234">
        <v>-48.059903205350992</v>
      </c>
      <c r="AZ26" s="167">
        <v>-28.268738945581045</v>
      </c>
      <c r="BA26" s="160">
        <v>-1086.80449088826</v>
      </c>
      <c r="BB26" s="222">
        <v>1084.3461122532958</v>
      </c>
      <c r="BC26" s="222">
        <v>-28.628665667557694</v>
      </c>
      <c r="BD26" s="222">
        <v>-31.087044302521914</v>
      </c>
      <c r="BE26" s="234">
        <v>-53.824601172725899</v>
      </c>
      <c r="BF26" s="223">
        <v>-31.087044302521914</v>
      </c>
      <c r="BG26" s="160">
        <v>-1072.3574908882599</v>
      </c>
      <c r="BH26" s="222">
        <v>1084.0971275402844</v>
      </c>
      <c r="BI26" s="218">
        <v>-28.628665667557694</v>
      </c>
      <c r="BJ26" s="218">
        <v>-16.889029015533193</v>
      </c>
      <c r="BK26" s="234">
        <v>-29.241932494750682</v>
      </c>
      <c r="BL26" s="167">
        <f t="shared" si="0"/>
        <v>-16.889029015533193</v>
      </c>
      <c r="BM26" s="167"/>
      <c r="BO26" s="235">
        <v>-39.010959505108154</v>
      </c>
      <c r="BP26" s="236">
        <v>-6.8386440000000007E-2</v>
      </c>
      <c r="BQ26" s="237">
        <v>-40.534905464684037</v>
      </c>
      <c r="BR26" s="233">
        <v>-0.14883066</v>
      </c>
      <c r="BS26" s="233">
        <v>1.3533528640000001</v>
      </c>
      <c r="BT26" s="236">
        <v>-0.342239152483229</v>
      </c>
      <c r="BU26" s="237">
        <v>-36.009048</v>
      </c>
      <c r="BV26" s="233">
        <v>-7.3130189999999998E-2</v>
      </c>
      <c r="BW26" s="233">
        <v>1.2029487961200001</v>
      </c>
      <c r="BX26" s="233">
        <v>-0.76983800000000002</v>
      </c>
      <c r="BY26" s="235">
        <v>-29.2143849341705</v>
      </c>
      <c r="BZ26" s="233">
        <v>-0.12995894</v>
      </c>
      <c r="CA26" s="233">
        <f t="shared" si="1"/>
        <v>1.2302220666666668</v>
      </c>
      <c r="CB26" s="233">
        <f>+[9]mobilità!V25/1000000</f>
        <v>0.702075</v>
      </c>
      <c r="CC26" s="238">
        <v>-0.52718500000000001</v>
      </c>
      <c r="CD26" s="229">
        <v>702075</v>
      </c>
      <c r="CE26" s="230">
        <f t="shared" si="2"/>
        <v>0.702075</v>
      </c>
      <c r="CF26" s="229">
        <v>-527185</v>
      </c>
      <c r="CG26" s="232">
        <f t="shared" si="3"/>
        <v>-0.52718500000000001</v>
      </c>
      <c r="CH26" s="229">
        <v>1318605</v>
      </c>
      <c r="CI26" s="232">
        <f t="shared" si="4"/>
        <v>1.318605</v>
      </c>
      <c r="CJ26" s="229">
        <v>-88382.933333333334</v>
      </c>
      <c r="CK26" s="232">
        <f t="shared" si="5"/>
        <v>-8.838293333333333E-2</v>
      </c>
      <c r="CL26" s="232">
        <v>129958.94</v>
      </c>
      <c r="CM26" s="235">
        <f>+[10]mobilità!B25/1000000</f>
        <v>-29.20174379422436</v>
      </c>
      <c r="CN26" s="233">
        <f>+[10]mobilità!J25/1000000</f>
        <v>-0.12995894</v>
      </c>
      <c r="CO26" s="233">
        <f>+[10]mobilità!M25/1000000+[10]mobilità!P25/1000000</f>
        <v>1.2302220666666666</v>
      </c>
      <c r="CP26" s="233">
        <f>+[9]mobilità!V25/1000000</f>
        <v>0.702075</v>
      </c>
      <c r="CQ26" s="233">
        <f>+[10]mobilità!S25/1000000</f>
        <v>-0.52718500000000001</v>
      </c>
      <c r="CR26" s="235">
        <f>+[10]mobilità!B25/1000000</f>
        <v>-29.20174379422436</v>
      </c>
      <c r="CS26" s="233">
        <f>+[10]mobilità!J25/1000000</f>
        <v>-0.12995894</v>
      </c>
      <c r="CT26" s="233">
        <f>+[10]mobilità!M25/1000000+[10]mobilità!P25/1000000</f>
        <v>1.2302220666666666</v>
      </c>
      <c r="CU26" s="233">
        <f>+[9]mobilità!V25/1000000</f>
        <v>0.702075</v>
      </c>
      <c r="CV26" s="238">
        <f>+[10]mobilità!S25/1000000</f>
        <v>-0.52718500000000001</v>
      </c>
    </row>
    <row r="27" spans="1:100" ht="15.75" customHeight="1" x14ac:dyDescent="0.25">
      <c r="A27" s="161" t="s">
        <v>72</v>
      </c>
      <c r="B27" s="697">
        <v>-2533.1227199999998</v>
      </c>
      <c r="C27" s="218">
        <v>2477.884156599458</v>
      </c>
      <c r="D27" s="233">
        <v>-170.41329000000002</v>
      </c>
      <c r="E27" s="218">
        <v>-225.65185340054182</v>
      </c>
      <c r="F27" s="234">
        <v>-110.4356573329564</v>
      </c>
      <c r="G27" s="698">
        <v>-2591.8125630000004</v>
      </c>
      <c r="H27" s="218">
        <v>2631.7870945107693</v>
      </c>
      <c r="I27" s="233">
        <v>-187.92106299999998</v>
      </c>
      <c r="J27" s="218">
        <v>-147.94653148923109</v>
      </c>
      <c r="K27" s="234">
        <v>-73.04775074270546</v>
      </c>
      <c r="L27" s="698">
        <v>-2614.5348660000004</v>
      </c>
      <c r="M27" s="218">
        <v>2749.776644618139</v>
      </c>
      <c r="N27" s="233">
        <v>-192.54383264999998</v>
      </c>
      <c r="O27" s="218">
        <v>-57.302054031861388</v>
      </c>
      <c r="P27" s="234">
        <v>-28.517493850973512</v>
      </c>
      <c r="Q27" s="217">
        <v>-2806.4976189199997</v>
      </c>
      <c r="R27" s="218">
        <v>2888.711664265938</v>
      </c>
      <c r="S27" s="233">
        <v>-210.57330760061993</v>
      </c>
      <c r="T27" s="218">
        <v>-128.35926225468162</v>
      </c>
      <c r="U27" s="234">
        <v>-63.850704224528158</v>
      </c>
      <c r="V27" s="217">
        <v>-2880.1174333699996</v>
      </c>
      <c r="W27" s="218">
        <v>3012.7440914133535</v>
      </c>
      <c r="X27" s="233">
        <v>-211.7323087597</v>
      </c>
      <c r="Y27" s="218">
        <v>-79.105650716346076</v>
      </c>
      <c r="Z27" s="234">
        <v>-39.370383003335583</v>
      </c>
      <c r="AA27" s="217">
        <v>-3097.7095410399997</v>
      </c>
      <c r="AB27" s="218">
        <v>3276.7610689943085</v>
      </c>
      <c r="AC27" s="233">
        <v>-213.98405019483752</v>
      </c>
      <c r="AD27" s="218">
        <v>-34.932522240528755</v>
      </c>
      <c r="AE27" s="234">
        <v>-17.455491082266619</v>
      </c>
      <c r="AF27" s="217">
        <v>-3456.27985451</v>
      </c>
      <c r="AG27" s="218">
        <v>3509.5103453060206</v>
      </c>
      <c r="AH27" s="233">
        <v>-223.0686742559414</v>
      </c>
      <c r="AI27" s="218">
        <v>-169.8381834599208</v>
      </c>
      <c r="AJ27" s="234">
        <v>-84.796984072895427</v>
      </c>
      <c r="AK27" s="217">
        <v>-3425.0312187299996</v>
      </c>
      <c r="AL27" s="218">
        <v>3450.7027898200072</v>
      </c>
      <c r="AM27" s="233">
        <v>-227.72300447005247</v>
      </c>
      <c r="AN27" s="218">
        <v>-202.05143338004493</v>
      </c>
      <c r="AO27" s="234">
        <v>-100.61280175163375</v>
      </c>
      <c r="AP27" s="217">
        <v>-3537.0777238689998</v>
      </c>
      <c r="AQ27" s="218">
        <v>3528.9670928409614</v>
      </c>
      <c r="AR27" s="233">
        <v>-223.81005894764201</v>
      </c>
      <c r="AS27" s="218">
        <v>-231.92068997568038</v>
      </c>
      <c r="AT27" s="234">
        <v>-115.4397118872288</v>
      </c>
      <c r="AU27" s="217">
        <v>-3489.3173190000002</v>
      </c>
      <c r="AV27" s="218">
        <v>3652.9866668700588</v>
      </c>
      <c r="AW27" s="218">
        <v>-230.31774100822335</v>
      </c>
      <c r="AX27" s="218">
        <v>-66.648393138164778</v>
      </c>
      <c r="AY27" s="234">
        <v>-33.152417318745314</v>
      </c>
      <c r="AZ27" s="167">
        <v>-66.648393138164778</v>
      </c>
      <c r="BA27" s="160">
        <v>-3435.8108462559057</v>
      </c>
      <c r="BB27" s="222">
        <v>3565.136630767548</v>
      </c>
      <c r="BC27" s="222">
        <v>-239.73412369822333</v>
      </c>
      <c r="BD27" s="222">
        <v>-110.40833918658106</v>
      </c>
      <c r="BE27" s="234">
        <v>-56.376289018269368</v>
      </c>
      <c r="BF27" s="223">
        <v>-110.40833918658106</v>
      </c>
      <c r="BG27" s="160">
        <v>-3408.5478462559067</v>
      </c>
      <c r="BH27" s="222">
        <v>3580.8845363366731</v>
      </c>
      <c r="BI27" s="218">
        <v>-239.73412369822333</v>
      </c>
      <c r="BJ27" s="218">
        <v>-67.397433617456926</v>
      </c>
      <c r="BK27" s="234">
        <v>-34.414222917404217</v>
      </c>
      <c r="BL27" s="167">
        <f t="shared" si="0"/>
        <v>-67.397433617456926</v>
      </c>
      <c r="BM27" s="167"/>
      <c r="BO27" s="235">
        <v>-222.86431474594141</v>
      </c>
      <c r="BP27" s="236">
        <v>-0.20435951000000002</v>
      </c>
      <c r="BQ27" s="237">
        <v>-224.03499445895659</v>
      </c>
      <c r="BR27" s="233">
        <v>-0.30084917</v>
      </c>
      <c r="BS27" s="233">
        <v>-3.3871608410958904</v>
      </c>
      <c r="BT27" s="236">
        <v>0</v>
      </c>
      <c r="BU27" s="237">
        <v>-220.53120200000001</v>
      </c>
      <c r="BV27" s="233">
        <v>-0.34089159999999996</v>
      </c>
      <c r="BW27" s="233">
        <v>-2.9379653476420002</v>
      </c>
      <c r="BX27" s="233">
        <v>0</v>
      </c>
      <c r="BY27" s="235">
        <v>-228.50613514196763</v>
      </c>
      <c r="BZ27" s="233">
        <v>-0.37629941</v>
      </c>
      <c r="CA27" s="233">
        <f t="shared" si="1"/>
        <v>-1.4353064562557076</v>
      </c>
      <c r="CB27" s="233">
        <f>+[9]mobilità!V26/1000000</f>
        <v>8.3052000000000001E-2</v>
      </c>
      <c r="CC27" s="238">
        <v>0</v>
      </c>
      <c r="CD27" s="229">
        <v>83052</v>
      </c>
      <c r="CE27" s="230">
        <f t="shared" si="2"/>
        <v>8.3052000000000001E-2</v>
      </c>
      <c r="CF27" s="229">
        <v>0</v>
      </c>
      <c r="CG27" s="232">
        <f t="shared" si="3"/>
        <v>0</v>
      </c>
      <c r="CH27" s="229">
        <v>-850918.62958904111</v>
      </c>
      <c r="CI27" s="232">
        <f t="shared" si="4"/>
        <v>-0.85091862958904108</v>
      </c>
      <c r="CJ27" s="229">
        <v>-584387.82666666666</v>
      </c>
      <c r="CK27" s="232">
        <f t="shared" si="5"/>
        <v>-0.58438782666666667</v>
      </c>
      <c r="CL27" s="232">
        <v>376299.41</v>
      </c>
      <c r="CM27" s="235">
        <f>+[10]mobilità!B26/1000000</f>
        <v>-228.50613514196763</v>
      </c>
      <c r="CN27" s="233">
        <f>+[10]mobilità!J26/1000000</f>
        <v>-0.37629941</v>
      </c>
      <c r="CO27" s="233">
        <f>+[10]mobilità!M26/1000000+[10]mobilità!P26/1000000</f>
        <v>-10.851689146255707</v>
      </c>
      <c r="CP27" s="233">
        <f>+[9]mobilità!V26/1000000</f>
        <v>8.3052000000000001E-2</v>
      </c>
      <c r="CQ27" s="233">
        <f>+[10]mobilità!S26/1000000</f>
        <v>0</v>
      </c>
      <c r="CR27" s="235">
        <f>+[10]mobilità!B26/1000000</f>
        <v>-228.50613514196763</v>
      </c>
      <c r="CS27" s="233">
        <f>+[10]mobilità!J26/1000000</f>
        <v>-0.37629941</v>
      </c>
      <c r="CT27" s="233">
        <f>+[10]mobilità!M26/1000000+[10]mobilità!P26/1000000</f>
        <v>-10.851689146255707</v>
      </c>
      <c r="CU27" s="233">
        <f>+[9]mobilità!V26/1000000</f>
        <v>8.3052000000000001E-2</v>
      </c>
      <c r="CV27" s="238">
        <f>+[10]mobilità!S26/1000000</f>
        <v>0</v>
      </c>
    </row>
    <row r="28" spans="1:100" ht="15.75" customHeight="1" x14ac:dyDescent="0.25">
      <c r="A28" s="161" t="s">
        <v>73</v>
      </c>
      <c r="B28" s="697">
        <v>-6242.335603999999</v>
      </c>
      <c r="C28" s="218">
        <v>6024.9109665361739</v>
      </c>
      <c r="D28" s="233">
        <v>-197.27581600000002</v>
      </c>
      <c r="E28" s="218">
        <v>-414.70045346382511</v>
      </c>
      <c r="F28" s="234">
        <v>-81.687011929762463</v>
      </c>
      <c r="G28" s="698">
        <v>-6665.2086939999999</v>
      </c>
      <c r="H28" s="218">
        <v>6522.8503259757535</v>
      </c>
      <c r="I28" s="233">
        <v>-199.30487200000005</v>
      </c>
      <c r="J28" s="218">
        <v>-341.66324002424642</v>
      </c>
      <c r="K28" s="234">
        <v>-68.000641671950149</v>
      </c>
      <c r="L28" s="698">
        <v>-6774.0341870000002</v>
      </c>
      <c r="M28" s="218">
        <v>6710.5262924857379</v>
      </c>
      <c r="N28" s="233">
        <v>-203.92799229999997</v>
      </c>
      <c r="O28" s="218">
        <v>-267.43588681426223</v>
      </c>
      <c r="P28" s="234">
        <v>-53.619155552328948</v>
      </c>
      <c r="Q28" s="217">
        <v>-7608.010410580001</v>
      </c>
      <c r="R28" s="218">
        <v>7055.6711913665868</v>
      </c>
      <c r="S28" s="233">
        <v>-195.35323550080005</v>
      </c>
      <c r="T28" s="218">
        <v>-747.69245471421436</v>
      </c>
      <c r="U28" s="234">
        <v>-149.29448403813095</v>
      </c>
      <c r="V28" s="217">
        <v>-7932.9143394399998</v>
      </c>
      <c r="W28" s="218">
        <v>7566.2598679988541</v>
      </c>
      <c r="X28" s="233">
        <v>-196.49298512629997</v>
      </c>
      <c r="Y28" s="218">
        <v>-563.14745656744572</v>
      </c>
      <c r="Z28" s="234">
        <v>-112.3355989195957</v>
      </c>
      <c r="AA28" s="217">
        <v>-9412.4236416600015</v>
      </c>
      <c r="AB28" s="218">
        <v>8680.4779158850542</v>
      </c>
      <c r="AC28" s="233">
        <v>-200.50711408851276</v>
      </c>
      <c r="AD28" s="218">
        <v>-932.45283986345999</v>
      </c>
      <c r="AE28" s="234">
        <v>-185.85727788402997</v>
      </c>
      <c r="AF28" s="217">
        <v>-8472.5273955400007</v>
      </c>
      <c r="AG28" s="218">
        <v>8097.345719616862</v>
      </c>
      <c r="AH28" s="233">
        <v>-198.69723918000003</v>
      </c>
      <c r="AI28" s="218">
        <v>-573.87891510313875</v>
      </c>
      <c r="AJ28" s="234">
        <v>-114.24404553508923</v>
      </c>
      <c r="AK28" s="217">
        <v>-8386.3700828000001</v>
      </c>
      <c r="AL28" s="218">
        <v>8323.6630377986439</v>
      </c>
      <c r="AM28" s="233">
        <v>-198.88430307424508</v>
      </c>
      <c r="AN28" s="218">
        <v>-261.59134807560122</v>
      </c>
      <c r="AO28" s="234">
        <v>-51.967581978413513</v>
      </c>
      <c r="AP28" s="217">
        <v>-8512.3181299999997</v>
      </c>
      <c r="AQ28" s="218">
        <v>8518.0381099823535</v>
      </c>
      <c r="AR28" s="233">
        <v>-205.71969489387979</v>
      </c>
      <c r="AS28" s="218">
        <v>-199.99971491152596</v>
      </c>
      <c r="AT28" s="234">
        <v>-39.679365452937816</v>
      </c>
      <c r="AU28" s="217">
        <v>-8609.482313999999</v>
      </c>
      <c r="AV28" s="218">
        <v>8778.7931284171736</v>
      </c>
      <c r="AW28" s="218">
        <v>-199.85087506424131</v>
      </c>
      <c r="AX28" s="218">
        <v>-30.54006064706661</v>
      </c>
      <c r="AY28" s="234">
        <v>-6.051090729142425</v>
      </c>
      <c r="AZ28" s="167">
        <v>-30.54006064706661</v>
      </c>
      <c r="BA28" s="160">
        <v>-8804.7511890009519</v>
      </c>
      <c r="BB28" s="222">
        <v>8991.7173086852927</v>
      </c>
      <c r="BC28" s="222">
        <v>-199.6970196746413</v>
      </c>
      <c r="BD28" s="222">
        <v>-12.730899990300486</v>
      </c>
      <c r="BE28" s="234">
        <v>-2.546254348687079</v>
      </c>
      <c r="BF28" s="223">
        <v>-12.730899990300486</v>
      </c>
      <c r="BG28" s="160">
        <v>-8800.5111890009521</v>
      </c>
      <c r="BH28" s="222">
        <v>8984.2375013689925</v>
      </c>
      <c r="BI28" s="218">
        <v>-199.6970196746413</v>
      </c>
      <c r="BJ28" s="218">
        <v>-15.970707306600843</v>
      </c>
      <c r="BK28" s="234">
        <v>-3.1942347329743717</v>
      </c>
      <c r="BL28" s="167">
        <f t="shared" si="0"/>
        <v>-15.970707306600843</v>
      </c>
      <c r="BM28" s="167"/>
      <c r="BO28" s="235">
        <v>-197.71878353000002</v>
      </c>
      <c r="BP28" s="236">
        <v>-0.97845565000000001</v>
      </c>
      <c r="BQ28" s="237">
        <v>-195.95797499479301</v>
      </c>
      <c r="BR28" s="233">
        <v>-0.81865275000000004</v>
      </c>
      <c r="BS28" s="233">
        <v>-2.1076753294520545</v>
      </c>
      <c r="BT28" s="236">
        <v>0</v>
      </c>
      <c r="BU28" s="237">
        <v>-202.94195199999999</v>
      </c>
      <c r="BV28" s="233">
        <v>-0.77962246000000002</v>
      </c>
      <c r="BW28" s="233">
        <v>-1.9981204338797816</v>
      </c>
      <c r="BX28" s="233">
        <v>0</v>
      </c>
      <c r="BY28" s="235">
        <v>-197.05243024081665</v>
      </c>
      <c r="BZ28" s="233">
        <v>-1.0052900200000001</v>
      </c>
      <c r="CA28" s="233">
        <f t="shared" si="1"/>
        <v>-1.7931548034246576</v>
      </c>
      <c r="CB28" s="233">
        <f>+[9]mobilità!V27/1000000</f>
        <v>-1.0434060000000001</v>
      </c>
      <c r="CC28" s="238">
        <v>0</v>
      </c>
      <c r="CD28" s="229">
        <v>-1043406</v>
      </c>
      <c r="CE28" s="230">
        <f t="shared" si="2"/>
        <v>-1.0434060000000001</v>
      </c>
      <c r="CF28" s="229">
        <v>0</v>
      </c>
      <c r="CG28" s="232">
        <f t="shared" si="3"/>
        <v>0</v>
      </c>
      <c r="CH28" s="229">
        <v>-1793154.8034246576</v>
      </c>
      <c r="CI28" s="232">
        <f t="shared" si="4"/>
        <v>-1.7931548034246576</v>
      </c>
      <c r="CJ28" s="229">
        <v>0</v>
      </c>
      <c r="CK28" s="232">
        <f t="shared" si="5"/>
        <v>0</v>
      </c>
      <c r="CL28" s="232">
        <v>1005290.02</v>
      </c>
      <c r="CM28" s="235">
        <f>+[10]mobilità!B27/1000000</f>
        <v>-196.91747785121666</v>
      </c>
      <c r="CN28" s="233">
        <f>+[10]mobilità!J27/1000000</f>
        <v>-1.0052900200000001</v>
      </c>
      <c r="CO28" s="233">
        <f>+[10]mobilità!M27/1000000+[10]mobilità!P27/1000000</f>
        <v>-1.7742518034246575</v>
      </c>
      <c r="CP28" s="233">
        <f>+[9]mobilità!V27/1000000</f>
        <v>-1.0434060000000001</v>
      </c>
      <c r="CQ28" s="233">
        <f>+[10]mobilità!S27/1000000</f>
        <v>0</v>
      </c>
      <c r="CR28" s="235">
        <f>+[10]mobilità!B27/1000000</f>
        <v>-196.91747785121666</v>
      </c>
      <c r="CS28" s="233">
        <f>+[10]mobilità!J27/1000000</f>
        <v>-1.0052900200000001</v>
      </c>
      <c r="CT28" s="233">
        <f>+[10]mobilità!M27/1000000+[10]mobilità!P27/1000000</f>
        <v>-1.7742518034246575</v>
      </c>
      <c r="CU28" s="233">
        <f>+[9]mobilità!V27/1000000</f>
        <v>-1.0434060000000001</v>
      </c>
      <c r="CV28" s="238">
        <f>+[10]mobilità!S27/1000000</f>
        <v>0</v>
      </c>
    </row>
    <row r="29" spans="1:100" ht="15.75" customHeight="1" x14ac:dyDescent="0.25">
      <c r="A29" s="161" t="s">
        <v>74</v>
      </c>
      <c r="B29" s="697">
        <v>-2106.5157080000004</v>
      </c>
      <c r="C29" s="218">
        <v>2051.2011208229851</v>
      </c>
      <c r="D29" s="233">
        <v>-51.015583999999997</v>
      </c>
      <c r="E29" s="218">
        <v>-106.33017117701525</v>
      </c>
      <c r="F29" s="234">
        <v>-64.519012342519531</v>
      </c>
      <c r="G29" s="698">
        <v>-2237.610627</v>
      </c>
      <c r="H29" s="218">
        <v>2114.3250641541949</v>
      </c>
      <c r="I29" s="233">
        <v>-51.266253999999989</v>
      </c>
      <c r="J29" s="218">
        <v>-174.55181684580509</v>
      </c>
      <c r="K29" s="234">
        <v>-106.24991134010763</v>
      </c>
      <c r="L29" s="698">
        <v>-2298.5289830000002</v>
      </c>
      <c r="M29" s="218">
        <v>2205.0093141816506</v>
      </c>
      <c r="N29" s="233">
        <v>-49.690474039999984</v>
      </c>
      <c r="O29" s="218">
        <v>-143.21014285834957</v>
      </c>
      <c r="P29" s="234">
        <v>-87.303667749157242</v>
      </c>
      <c r="Q29" s="217">
        <v>-2467.6367077199998</v>
      </c>
      <c r="R29" s="218">
        <v>2278.1365616118769</v>
      </c>
      <c r="S29" s="233">
        <v>-50.022607218019992</v>
      </c>
      <c r="T29" s="218">
        <v>-239.52275332614286</v>
      </c>
      <c r="U29" s="234">
        <v>-145.46734815814099</v>
      </c>
      <c r="V29" s="217">
        <v>-2736.1071160800007</v>
      </c>
      <c r="W29" s="218">
        <v>2461.0387339416511</v>
      </c>
      <c r="X29" s="233">
        <v>-52.009579130000013</v>
      </c>
      <c r="Y29" s="218">
        <v>-327.07796126834955</v>
      </c>
      <c r="Z29" s="234">
        <v>-198.22282041314429</v>
      </c>
      <c r="AA29" s="217">
        <v>-2659.1920788800003</v>
      </c>
      <c r="AB29" s="218">
        <v>2588.5246795552011</v>
      </c>
      <c r="AC29" s="233">
        <v>-59.260705518845199</v>
      </c>
      <c r="AD29" s="218">
        <v>-129.92810484364435</v>
      </c>
      <c r="AE29" s="234">
        <v>-78.38515941724242</v>
      </c>
      <c r="AF29" s="217">
        <v>-2734.1561880600002</v>
      </c>
      <c r="AG29" s="218">
        <v>2773.5140000000001</v>
      </c>
      <c r="AH29" s="233">
        <v>-61.840537090000005</v>
      </c>
      <c r="AI29" s="218">
        <v>-22.482725150000086</v>
      </c>
      <c r="AJ29" s="234">
        <v>-13.523199671584926</v>
      </c>
      <c r="AK29" s="217">
        <v>-2943.3710378999999</v>
      </c>
      <c r="AL29" s="218">
        <v>2822.000870333748</v>
      </c>
      <c r="AM29" s="233">
        <v>-62.082363189970103</v>
      </c>
      <c r="AN29" s="218">
        <v>-183.45253075622199</v>
      </c>
      <c r="AO29" s="234">
        <v>-109.96316075512509</v>
      </c>
      <c r="AP29" s="217">
        <v>-3089.6467884680005</v>
      </c>
      <c r="AQ29" s="218">
        <v>2915.2429999999995</v>
      </c>
      <c r="AR29" s="233">
        <v>-55.340149050000001</v>
      </c>
      <c r="AS29" s="218">
        <v>-229.74393751800105</v>
      </c>
      <c r="AT29" s="234">
        <v>-137.43107329352227</v>
      </c>
      <c r="AU29" s="217">
        <v>-3182.5482760000004</v>
      </c>
      <c r="AV29" s="218">
        <v>3092.7499999999995</v>
      </c>
      <c r="AW29" s="218">
        <v>-58.879277666134286</v>
      </c>
      <c r="AX29" s="218">
        <v>-148.67755366613517</v>
      </c>
      <c r="AY29" s="234">
        <v>-88.820624351000873</v>
      </c>
      <c r="AZ29" s="167">
        <v>-148.67755366613517</v>
      </c>
      <c r="BA29" s="160">
        <v>-3277.1704291890833</v>
      </c>
      <c r="BB29" s="222">
        <v>3164.0669999999996</v>
      </c>
      <c r="BC29" s="222">
        <v>-59.270938909134294</v>
      </c>
      <c r="BD29" s="222">
        <v>-172.37436809821801</v>
      </c>
      <c r="BE29" s="234">
        <v>-105.2445517455353</v>
      </c>
      <c r="BF29" s="223">
        <v>-172.37436809821801</v>
      </c>
      <c r="BG29" s="160">
        <v>-3293.1284291890838</v>
      </c>
      <c r="BH29" s="222">
        <v>3139.5118946574557</v>
      </c>
      <c r="BI29" s="218">
        <v>-59.270938909134294</v>
      </c>
      <c r="BJ29" s="218">
        <v>-212.88747344076236</v>
      </c>
      <c r="BK29" s="234">
        <v>-129.9801528597697</v>
      </c>
      <c r="BL29" s="167">
        <f t="shared" si="0"/>
        <v>-212.88747344076236</v>
      </c>
      <c r="BM29" s="167"/>
      <c r="BO29" s="235">
        <v>-61.522768970000008</v>
      </c>
      <c r="BP29" s="236">
        <v>-0.31776811999999999</v>
      </c>
      <c r="BQ29" s="237">
        <v>-61.410316029970105</v>
      </c>
      <c r="BR29" s="233">
        <v>-0.53056506000000003</v>
      </c>
      <c r="BS29" s="233">
        <v>-0.1414821</v>
      </c>
      <c r="BT29" s="236">
        <v>0</v>
      </c>
      <c r="BU29" s="237">
        <v>-54.801614000000001</v>
      </c>
      <c r="BV29" s="233">
        <v>-0.46154000000000001</v>
      </c>
      <c r="BW29" s="233">
        <v>-7.6995050000000009E-2</v>
      </c>
      <c r="BX29" s="233">
        <v>0</v>
      </c>
      <c r="BY29" s="235">
        <v>-58.398005346134291</v>
      </c>
      <c r="BZ29" s="233">
        <v>-0.40682027000000004</v>
      </c>
      <c r="CA29" s="233">
        <f t="shared" si="1"/>
        <v>-7.4452050000000006E-2</v>
      </c>
      <c r="CB29" s="233">
        <f>+[9]mobilità!V28/1000000</f>
        <v>-5.9199349999999997</v>
      </c>
      <c r="CC29" s="238">
        <v>0</v>
      </c>
      <c r="CD29" s="229">
        <v>-5919935</v>
      </c>
      <c r="CE29" s="230">
        <f t="shared" si="2"/>
        <v>-5.9199349999999997</v>
      </c>
      <c r="CF29" s="229">
        <v>0</v>
      </c>
      <c r="CG29" s="232">
        <f t="shared" si="3"/>
        <v>0</v>
      </c>
      <c r="CH29" s="229">
        <v>-74452.05</v>
      </c>
      <c r="CI29" s="232">
        <f t="shared" si="4"/>
        <v>-7.4452050000000006E-2</v>
      </c>
      <c r="CJ29" s="229">
        <v>0</v>
      </c>
      <c r="CK29" s="232">
        <f t="shared" si="5"/>
        <v>0</v>
      </c>
      <c r="CL29" s="232">
        <v>406820.27</v>
      </c>
      <c r="CM29" s="235">
        <f>+[10]mobilità!B28/1000000</f>
        <v>-58.7936935891343</v>
      </c>
      <c r="CN29" s="233">
        <f>+[10]mobilità!J28/1000000</f>
        <v>-0.40682027000000004</v>
      </c>
      <c r="CO29" s="233">
        <f>+[10]mobilità!M28/1000000+[10]mobilità!P28/1000000</f>
        <v>-7.0425050000000003E-2</v>
      </c>
      <c r="CP29" s="233">
        <f>+[9]mobilità!V28/1000000</f>
        <v>-5.9199349999999997</v>
      </c>
      <c r="CQ29" s="233">
        <f>+[10]mobilità!S28/1000000</f>
        <v>0</v>
      </c>
      <c r="CR29" s="235">
        <f>+[10]mobilità!B28/1000000</f>
        <v>-58.7936935891343</v>
      </c>
      <c r="CS29" s="233">
        <f>+[10]mobilità!J28/1000000</f>
        <v>-0.40682027000000004</v>
      </c>
      <c r="CT29" s="233">
        <f>+[10]mobilità!M28/1000000+[10]mobilità!P28/1000000</f>
        <v>-7.0425050000000003E-2</v>
      </c>
      <c r="CU29" s="233">
        <f>+[9]mobilità!V28/1000000</f>
        <v>-5.9199349999999997</v>
      </c>
      <c r="CV29" s="238">
        <f>+[10]mobilità!S28/1000000</f>
        <v>0</v>
      </c>
    </row>
    <row r="30" spans="1:100" ht="15.75" customHeight="1" x14ac:dyDescent="0.25">
      <c r="A30" s="161" t="s">
        <v>112</v>
      </c>
      <c r="B30" s="697"/>
      <c r="C30" s="218"/>
      <c r="D30" s="233"/>
      <c r="E30" s="218"/>
      <c r="F30" s="234"/>
      <c r="G30" s="698"/>
      <c r="H30" s="218"/>
      <c r="I30" s="233"/>
      <c r="J30" s="218"/>
      <c r="K30" s="234"/>
      <c r="L30" s="698"/>
      <c r="M30" s="218"/>
      <c r="N30" s="233"/>
      <c r="O30" s="218"/>
      <c r="P30" s="234"/>
      <c r="Q30" s="697"/>
      <c r="R30" s="233"/>
      <c r="S30" s="218"/>
      <c r="T30" s="218"/>
      <c r="U30" s="234"/>
      <c r="V30" s="697"/>
      <c r="W30" s="218"/>
      <c r="X30" s="233"/>
      <c r="Y30" s="218"/>
      <c r="Z30" s="218"/>
      <c r="AA30" s="217"/>
      <c r="AB30" s="218"/>
      <c r="AC30" s="233"/>
      <c r="AD30" s="218"/>
      <c r="AE30" s="234"/>
      <c r="AF30" s="217"/>
      <c r="AG30" s="218"/>
      <c r="AH30" s="233"/>
      <c r="AI30" s="218"/>
      <c r="AJ30" s="234"/>
      <c r="AK30" s="217"/>
      <c r="AL30" s="218"/>
      <c r="AM30" s="233"/>
      <c r="AN30" s="218"/>
      <c r="AO30" s="234"/>
      <c r="AP30" s="217"/>
      <c r="AQ30" s="218"/>
      <c r="AR30" s="233"/>
      <c r="AS30" s="218"/>
      <c r="AT30" s="234"/>
      <c r="AU30" s="217"/>
      <c r="AV30" s="218"/>
      <c r="AW30" s="218"/>
      <c r="AX30" s="218"/>
      <c r="AY30" s="234"/>
      <c r="AZ30" s="167"/>
      <c r="BA30" s="160"/>
      <c r="BB30" s="222"/>
      <c r="BC30" s="222"/>
      <c r="BD30" s="176"/>
      <c r="BE30" s="234"/>
      <c r="BF30" s="223" t="b">
        <v>0</v>
      </c>
      <c r="BG30" s="160"/>
      <c r="BH30" s="222"/>
      <c r="BI30" s="218"/>
      <c r="BJ30" s="218"/>
      <c r="BK30" s="234"/>
      <c r="BL30" s="167"/>
      <c r="BM30" s="167"/>
      <c r="BO30" s="235"/>
      <c r="BP30" s="236"/>
      <c r="BQ30" s="237"/>
      <c r="BR30" s="233"/>
      <c r="BS30" s="233"/>
      <c r="BT30" s="236"/>
      <c r="BU30" s="237"/>
      <c r="BV30" s="233"/>
      <c r="BW30" s="233"/>
      <c r="BX30" s="233"/>
      <c r="BY30" s="235"/>
      <c r="BZ30" s="233"/>
      <c r="CA30" s="233"/>
      <c r="CB30" s="233"/>
      <c r="CC30" s="238"/>
      <c r="CD30" s="239">
        <f>SUM(CD9:CD29)</f>
        <v>0</v>
      </c>
      <c r="CE30" s="240"/>
      <c r="CF30" s="239"/>
      <c r="CG30" s="232"/>
      <c r="CH30" s="239"/>
      <c r="CI30" s="232"/>
      <c r="CJ30" s="239"/>
      <c r="CK30" s="232"/>
      <c r="CL30" s="232"/>
      <c r="CM30" s="235"/>
      <c r="CN30" s="233"/>
      <c r="CO30" s="233"/>
      <c r="CP30" s="233"/>
      <c r="CQ30" s="233"/>
      <c r="CR30" s="235"/>
      <c r="CS30" s="233"/>
      <c r="CT30" s="233"/>
      <c r="CU30" s="233"/>
      <c r="CV30" s="238"/>
    </row>
    <row r="31" spans="1:100" ht="15.75" customHeight="1" x14ac:dyDescent="0.25">
      <c r="A31" s="164"/>
      <c r="B31" s="212"/>
      <c r="F31" s="216"/>
      <c r="G31" s="698"/>
      <c r="K31" s="216"/>
      <c r="L31" s="698"/>
      <c r="P31" s="216"/>
      <c r="Q31" s="212"/>
      <c r="U31" s="216"/>
      <c r="V31" s="212"/>
      <c r="AA31" s="212"/>
      <c r="AB31" s="215"/>
      <c r="AC31" s="215"/>
      <c r="AD31" s="215"/>
      <c r="AE31" s="216"/>
      <c r="AK31" s="212"/>
      <c r="AP31" s="241"/>
      <c r="AQ31" s="218"/>
      <c r="AR31" s="162"/>
      <c r="AS31" s="242"/>
      <c r="AT31" s="243"/>
      <c r="AU31" s="241"/>
      <c r="AV31" s="218"/>
      <c r="AW31" s="242"/>
      <c r="AX31" s="242"/>
      <c r="AY31" s="243"/>
      <c r="AZ31" s="167" t="b">
        <v>0</v>
      </c>
      <c r="BA31" s="244"/>
      <c r="BB31" s="222">
        <v>0</v>
      </c>
      <c r="BC31" s="245"/>
      <c r="BD31" s="246"/>
      <c r="BE31" s="243"/>
      <c r="BF31" s="223" t="b">
        <v>0</v>
      </c>
      <c r="BG31" s="244"/>
      <c r="BH31" s="222"/>
      <c r="BI31" s="247"/>
      <c r="BJ31" s="218"/>
      <c r="BK31" s="243"/>
      <c r="BL31" s="167" t="b">
        <f t="shared" si="0"/>
        <v>0</v>
      </c>
      <c r="BM31" s="167"/>
    </row>
    <row r="32" spans="1:100" ht="15.75" customHeight="1" x14ac:dyDescent="0.25">
      <c r="A32" s="168" t="s">
        <v>75</v>
      </c>
      <c r="B32" s="169">
        <v>-77288.119890999995</v>
      </c>
      <c r="C32" s="172">
        <v>73166.455335496648</v>
      </c>
      <c r="D32" s="172">
        <v>1.6342482922482304E-13</v>
      </c>
      <c r="E32" s="172">
        <v>-4121.6645555033265</v>
      </c>
      <c r="F32" s="699">
        <v>-71.254811980006963</v>
      </c>
      <c r="G32" s="169">
        <v>-81025.037303000005</v>
      </c>
      <c r="H32" s="172">
        <v>78134.402634423051</v>
      </c>
      <c r="I32" s="172">
        <v>-2.9842794901924208E-13</v>
      </c>
      <c r="J32" s="172">
        <v>-2890.6346685769513</v>
      </c>
      <c r="K32" s="699">
        <v>-50.199839516947932</v>
      </c>
      <c r="L32" s="169">
        <v>-83741.893903000004</v>
      </c>
      <c r="M32" s="172">
        <v>81418.518934844338</v>
      </c>
      <c r="N32" s="172">
        <v>2.4158453015843406E-13</v>
      </c>
      <c r="O32" s="172">
        <v>-2323.3749681556633</v>
      </c>
      <c r="P32" s="699">
        <v>-40.333105113774522</v>
      </c>
      <c r="Q32" s="169">
        <v>-92010.801906640001</v>
      </c>
      <c r="R32" s="172">
        <v>86220.851445820008</v>
      </c>
      <c r="S32" s="172">
        <v>-1.0658141036401503E-13</v>
      </c>
      <c r="T32" s="172">
        <v>-5789.9504608199995</v>
      </c>
      <c r="U32" s="700">
        <v>-99.525897897071971</v>
      </c>
      <c r="V32" s="169">
        <v>-98621.341827080032</v>
      </c>
      <c r="W32" s="172">
        <v>92886.46513643887</v>
      </c>
      <c r="X32" s="172">
        <v>-2.7711166694643907E-13</v>
      </c>
      <c r="Y32" s="172">
        <v>-5734.8766906411292</v>
      </c>
      <c r="Z32" s="699">
        <v>-98.095171307035159</v>
      </c>
      <c r="AA32" s="169">
        <v>-102277.80571294004</v>
      </c>
      <c r="AB32" s="172">
        <v>97794.446376617212</v>
      </c>
      <c r="AC32" s="172">
        <v>0</v>
      </c>
      <c r="AD32" s="172">
        <v>-4483.3593363228092</v>
      </c>
      <c r="AE32" s="699">
        <v>-76.064554787374519</v>
      </c>
      <c r="AF32" s="169">
        <v>-105575.54477470001</v>
      </c>
      <c r="AG32" s="172">
        <v>101866.23217792217</v>
      </c>
      <c r="AH32" s="172">
        <v>0</v>
      </c>
      <c r="AI32" s="172">
        <v>-3709.312596777831</v>
      </c>
      <c r="AJ32" s="699">
        <v>-62.472322820085886</v>
      </c>
      <c r="AK32" s="169">
        <v>-108692.26622563999</v>
      </c>
      <c r="AL32" s="172">
        <v>105034.31551182638</v>
      </c>
      <c r="AM32" s="172">
        <v>-8.1000008123055522E-7</v>
      </c>
      <c r="AN32" s="172">
        <v>-3657.9507146236169</v>
      </c>
      <c r="AO32" s="699">
        <v>-61.13684193377361</v>
      </c>
      <c r="AP32" s="169">
        <v>-111726.031749345</v>
      </c>
      <c r="AQ32" s="172">
        <v>108361.80681400489</v>
      </c>
      <c r="AR32" s="172">
        <v>1.2079226507921703E-13</v>
      </c>
      <c r="AS32" s="172">
        <v>-3364.224935340138</v>
      </c>
      <c r="AT32" s="254">
        <v>-55.890909822410499</v>
      </c>
      <c r="AU32" s="169">
        <v>-112866.94178199999</v>
      </c>
      <c r="AV32" s="172">
        <v>110671.32494526144</v>
      </c>
      <c r="AW32" s="172">
        <v>3.5527136788005009E-13</v>
      </c>
      <c r="AX32" s="172">
        <v>-2195.6168367385826</v>
      </c>
      <c r="AY32" s="254">
        <v>-36.301153100668287</v>
      </c>
      <c r="AZ32" s="167">
        <v>-2292.9182529790828</v>
      </c>
      <c r="BA32" s="169">
        <v>-114415.06327779929</v>
      </c>
      <c r="BB32" s="172">
        <v>113153.76229629522</v>
      </c>
      <c r="BC32" s="172">
        <v>3.330590914174536E-9</v>
      </c>
      <c r="BD32" s="172">
        <v>-1261.3009815007408</v>
      </c>
      <c r="BE32" s="699">
        <v>-21.23609431304876</v>
      </c>
      <c r="BF32" s="259">
        <v>-1634.6673004403385</v>
      </c>
      <c r="BG32" s="172">
        <v>-114711.88801308592</v>
      </c>
      <c r="BH32" s="172">
        <v>113669.27768074119</v>
      </c>
      <c r="BI32" s="172">
        <v>3.330590914174536E-9</v>
      </c>
      <c r="BJ32" s="172">
        <v>-1042.6103323414009</v>
      </c>
      <c r="BK32" s="699">
        <v>-17.554074462874819</v>
      </c>
      <c r="BL32" s="167">
        <f>SUM(BL9:BL31)</f>
        <v>-1189.3961637081379</v>
      </c>
      <c r="BM32" s="261"/>
      <c r="BO32" s="248"/>
      <c r="BP32" s="249"/>
      <c r="BQ32" s="250"/>
      <c r="BR32" s="251"/>
      <c r="BS32" s="251"/>
      <c r="BT32" s="249"/>
      <c r="BU32" s="250"/>
      <c r="BV32" s="251"/>
      <c r="BW32" s="251"/>
      <c r="BX32" s="251"/>
      <c r="BY32" s="248"/>
      <c r="BZ32" s="251">
        <v>0</v>
      </c>
      <c r="CA32" s="251"/>
      <c r="CB32" s="251"/>
      <c r="CC32" s="252"/>
      <c r="CD32" s="201"/>
      <c r="CE32" s="201"/>
      <c r="CF32" s="201"/>
      <c r="CG32" s="201"/>
      <c r="CH32" s="201"/>
      <c r="CI32" s="201"/>
      <c r="CJ32" s="201"/>
      <c r="CK32" s="201"/>
      <c r="CL32" s="201">
        <v>16668509.359999998</v>
      </c>
      <c r="CM32" s="248"/>
      <c r="CN32" s="251">
        <v>0</v>
      </c>
      <c r="CO32" s="251"/>
      <c r="CP32" s="251"/>
      <c r="CQ32" s="252"/>
      <c r="CR32" s="253"/>
      <c r="CS32" s="251">
        <v>0</v>
      </c>
      <c r="CT32" s="251"/>
      <c r="CU32" s="251"/>
      <c r="CV32" s="252"/>
    </row>
    <row r="33" spans="1:100" x14ac:dyDescent="0.25">
      <c r="A33" s="269"/>
      <c r="B33" s="218"/>
      <c r="C33" s="261" t="s">
        <v>113</v>
      </c>
      <c r="D33" s="261"/>
      <c r="E33" s="270">
        <v>-4126.0822035033261</v>
      </c>
      <c r="F33" s="218"/>
      <c r="G33" s="218"/>
      <c r="H33" s="261" t="s">
        <v>113</v>
      </c>
      <c r="I33" s="261"/>
      <c r="J33" s="270">
        <v>-2925.4691575769511</v>
      </c>
      <c r="K33" s="218"/>
      <c r="L33" s="218"/>
      <c r="M33" s="218" t="s">
        <v>113</v>
      </c>
      <c r="N33" s="261"/>
      <c r="O33" s="270">
        <v>-2535.6550116930748</v>
      </c>
      <c r="P33" s="270"/>
      <c r="Q33" s="218"/>
      <c r="R33" s="261" t="s">
        <v>113</v>
      </c>
      <c r="S33" s="261"/>
      <c r="T33" s="270">
        <v>-6003.1624692458799</v>
      </c>
      <c r="U33" s="270"/>
      <c r="V33" s="261"/>
      <c r="W33" s="218" t="s">
        <v>113</v>
      </c>
      <c r="X33" s="261"/>
      <c r="Y33" s="270">
        <v>-5790.9798284319822</v>
      </c>
      <c r="Z33" s="270"/>
      <c r="AA33" s="218"/>
      <c r="AB33" s="218" t="s">
        <v>113</v>
      </c>
      <c r="AC33" s="261"/>
      <c r="AD33" s="270">
        <v>-4598.3130203363353</v>
      </c>
      <c r="AE33" s="270"/>
      <c r="AF33" s="218"/>
      <c r="AG33" s="218" t="s">
        <v>113</v>
      </c>
      <c r="AH33" s="218"/>
      <c r="AI33" s="270">
        <v>-3977.1864617388669</v>
      </c>
      <c r="AJ33" s="261"/>
      <c r="AK33" s="270"/>
      <c r="AL33" s="218" t="s">
        <v>113</v>
      </c>
      <c r="AM33" s="261"/>
      <c r="AN33" s="270">
        <v>-3654.7807217944205</v>
      </c>
      <c r="AO33" s="261"/>
      <c r="AP33" s="218"/>
      <c r="AQ33" s="261" t="s">
        <v>113</v>
      </c>
      <c r="AR33" s="261"/>
      <c r="AS33" s="270">
        <v>-3480.4355745697062</v>
      </c>
      <c r="AT33" s="218"/>
      <c r="AU33" s="218"/>
      <c r="AV33" s="261" t="s">
        <v>113</v>
      </c>
      <c r="AW33" s="261"/>
      <c r="AX33" s="270">
        <v>-2292.9182529790828</v>
      </c>
      <c r="AY33" s="218"/>
      <c r="AZ33" s="218"/>
      <c r="BA33" s="218"/>
      <c r="BB33" s="261" t="s">
        <v>113</v>
      </c>
      <c r="BC33" s="261"/>
      <c r="BD33" s="270">
        <v>-1634.6673004403385</v>
      </c>
      <c r="BE33" s="218"/>
      <c r="BF33" s="261"/>
      <c r="BG33" s="261"/>
      <c r="BH33" s="261" t="s">
        <v>113</v>
      </c>
      <c r="BI33" s="261"/>
      <c r="BJ33" s="270">
        <v>-1189.3961637081379</v>
      </c>
      <c r="BK33" s="261"/>
      <c r="BL33" s="261"/>
      <c r="BM33" s="261"/>
      <c r="BO33" s="262">
        <f t="shared" ref="BO33:CB33" si="6">SUM(BO9:BO29)</f>
        <v>9.2370555648813024E-14</v>
      </c>
      <c r="BP33" s="263">
        <f t="shared" si="6"/>
        <v>5.5511151231257827E-16</v>
      </c>
      <c r="BQ33" s="264">
        <f t="shared" si="6"/>
        <v>-8.1000003149256372E-7</v>
      </c>
      <c r="BR33" s="265">
        <f t="shared" si="6"/>
        <v>0</v>
      </c>
      <c r="BS33" s="265">
        <f t="shared" si="6"/>
        <v>-7.2164496600635175E-16</v>
      </c>
      <c r="BT33" s="263">
        <f t="shared" si="6"/>
        <v>1.1102230246251565E-16</v>
      </c>
      <c r="BU33" s="264">
        <f t="shared" si="6"/>
        <v>1.1368683772161603E-13</v>
      </c>
      <c r="BV33" s="265">
        <f t="shared" si="6"/>
        <v>1.4988010832439613E-15</v>
      </c>
      <c r="BW33" s="265">
        <f t="shared" si="6"/>
        <v>7.2164496600635175E-16</v>
      </c>
      <c r="BX33" s="265">
        <f t="shared" si="6"/>
        <v>-3.3306690738754696E-16</v>
      </c>
      <c r="BY33" s="262">
        <f t="shared" si="6"/>
        <v>2.7711166694643907E-13</v>
      </c>
      <c r="BZ33" s="265">
        <f t="shared" si="6"/>
        <v>0</v>
      </c>
      <c r="CA33" s="265">
        <f t="shared" si="6"/>
        <v>3.1918911957973251E-16</v>
      </c>
      <c r="CB33" s="265">
        <f t="shared" si="6"/>
        <v>-1.2442859999999998</v>
      </c>
      <c r="CC33" s="266">
        <f>SUM(CC9:CC32)</f>
        <v>-1.1102230246251565E-16</v>
      </c>
      <c r="CD33" s="215"/>
      <c r="CE33" s="215"/>
      <c r="CF33" s="215"/>
      <c r="CG33" s="215"/>
      <c r="CH33" s="215"/>
      <c r="CI33" s="215"/>
      <c r="CJ33" s="215"/>
      <c r="CK33" s="215"/>
      <c r="CL33" s="215"/>
      <c r="CM33" s="262">
        <f>SUM(CM9:CM32)</f>
        <v>1.2079226507921703E-13</v>
      </c>
      <c r="CN33" s="265">
        <f>SUM(CN9:CN29)</f>
        <v>-3.9412917374193057E-15</v>
      </c>
      <c r="CO33" s="265">
        <f>SUM(CO9:CO29)</f>
        <v>3.3305512653347691E-9</v>
      </c>
      <c r="CP33" s="265">
        <f>SUM(CP9:CP30)</f>
        <v>-1.2442859999999998</v>
      </c>
      <c r="CQ33" s="266">
        <f t="shared" ref="CQ33:CV33" si="7">SUM(CQ9:CQ32)</f>
        <v>-1.1102230246251565E-16</v>
      </c>
      <c r="CR33" s="267">
        <f t="shared" si="7"/>
        <v>1.2079226507921703E-13</v>
      </c>
      <c r="CS33" s="267">
        <f t="shared" si="7"/>
        <v>-3.9412917374193057E-15</v>
      </c>
      <c r="CT33" s="267">
        <f t="shared" si="7"/>
        <v>3.3305512653347691E-9</v>
      </c>
      <c r="CU33" s="262">
        <f t="shared" si="7"/>
        <v>-1.2442859999999998</v>
      </c>
      <c r="CV33" s="268">
        <f t="shared" si="7"/>
        <v>-1.1102230246251565E-16</v>
      </c>
    </row>
    <row r="34" spans="1:100" ht="22.5" customHeight="1" x14ac:dyDescent="0.25">
      <c r="A34" s="269"/>
      <c r="B34" s="218"/>
      <c r="C34" s="261" t="s">
        <v>114</v>
      </c>
      <c r="D34" s="261"/>
      <c r="E34" s="701">
        <v>4.4176479999996445</v>
      </c>
      <c r="F34" s="218"/>
      <c r="G34" s="218"/>
      <c r="H34" s="261" t="s">
        <v>114</v>
      </c>
      <c r="I34" s="261"/>
      <c r="J34" s="270">
        <v>34.834488999999849</v>
      </c>
      <c r="K34" s="218"/>
      <c r="L34" s="218"/>
      <c r="M34" s="261" t="s">
        <v>114</v>
      </c>
      <c r="N34" s="261"/>
      <c r="O34" s="270">
        <v>212.28004353741153</v>
      </c>
      <c r="P34" s="218"/>
      <c r="Q34" s="218"/>
      <c r="R34" s="261" t="s">
        <v>114</v>
      </c>
      <c r="S34" s="261"/>
      <c r="T34" s="270">
        <v>213.21200842588041</v>
      </c>
      <c r="U34" s="218"/>
      <c r="V34" s="218"/>
      <c r="W34" s="261" t="s">
        <v>114</v>
      </c>
      <c r="X34" s="261"/>
      <c r="Y34" s="270">
        <v>56.103137790852998</v>
      </c>
      <c r="Z34" s="218"/>
      <c r="AA34" s="218"/>
      <c r="AB34" s="261" t="s">
        <v>114</v>
      </c>
      <c r="AC34" s="261"/>
      <c r="AD34" s="270">
        <v>114.95368401352607</v>
      </c>
      <c r="AE34" s="218"/>
      <c r="AF34" s="218"/>
      <c r="AG34" s="261" t="s">
        <v>114</v>
      </c>
      <c r="AH34" s="261"/>
      <c r="AI34" s="270">
        <v>267.87386496103591</v>
      </c>
      <c r="AJ34" s="218"/>
      <c r="AK34" s="218"/>
      <c r="AL34" s="261" t="s">
        <v>114</v>
      </c>
      <c r="AM34" s="261"/>
      <c r="AN34" s="270">
        <v>186.1071368370549</v>
      </c>
      <c r="AO34" s="218"/>
      <c r="AP34" s="218"/>
      <c r="AQ34" s="261" t="s">
        <v>319</v>
      </c>
      <c r="AS34" s="270">
        <v>116.211</v>
      </c>
      <c r="AT34" s="696"/>
      <c r="AU34" s="218"/>
      <c r="AV34" s="261" t="s">
        <v>319</v>
      </c>
      <c r="AX34" s="233">
        <v>97.301000000000002</v>
      </c>
      <c r="AY34" s="696"/>
      <c r="BA34" s="218"/>
      <c r="BB34" s="261" t="s">
        <v>319</v>
      </c>
      <c r="BC34" s="135"/>
      <c r="BD34" s="233">
        <v>373.36599999999999</v>
      </c>
      <c r="BE34" s="696"/>
      <c r="BH34" s="261" t="s">
        <v>319</v>
      </c>
      <c r="BI34" s="135"/>
      <c r="BJ34" s="233">
        <v>146.786</v>
      </c>
      <c r="BK34" s="696"/>
    </row>
    <row r="35" spans="1:100" ht="55.15" customHeight="1" x14ac:dyDescent="0.3">
      <c r="A35" s="710" t="s">
        <v>115</v>
      </c>
      <c r="B35" s="710"/>
      <c r="C35" s="710"/>
      <c r="D35" s="710"/>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0"/>
      <c r="AM35" s="710"/>
      <c r="AN35" s="710"/>
      <c r="AO35" s="710"/>
      <c r="AP35" s="710"/>
      <c r="AQ35" s="710"/>
      <c r="AR35" s="710"/>
      <c r="AS35" s="710"/>
      <c r="AT35" s="710"/>
      <c r="AU35" s="710"/>
      <c r="AV35" s="710"/>
      <c r="AW35" s="710"/>
      <c r="AX35" s="710"/>
      <c r="AY35" s="710"/>
      <c r="AZ35" s="710"/>
      <c r="BA35" s="710"/>
      <c r="BB35" s="710"/>
      <c r="BC35" s="710"/>
      <c r="BD35" s="710"/>
      <c r="BE35" s="710"/>
      <c r="BF35" s="710"/>
      <c r="BG35" s="710"/>
      <c r="BH35" s="710"/>
      <c r="BI35" s="710"/>
      <c r="BJ35" s="710"/>
      <c r="BK35" s="710"/>
    </row>
    <row r="36" spans="1:100" ht="40.5" customHeight="1" x14ac:dyDescent="0.25">
      <c r="A36" s="714" t="s">
        <v>116</v>
      </c>
      <c r="B36" s="714"/>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4"/>
      <c r="BJ36" s="714"/>
      <c r="BK36" s="714"/>
    </row>
    <row r="37" spans="1:100" ht="18.75" x14ac:dyDescent="0.3">
      <c r="A37" s="3" t="s">
        <v>117</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176"/>
      <c r="AQ37" s="180"/>
      <c r="AR37" s="180"/>
      <c r="AS37" s="176"/>
      <c r="AT37" s="222"/>
      <c r="AU37" s="176"/>
      <c r="AV37" s="180"/>
      <c r="AW37" s="180"/>
      <c r="AX37" s="176"/>
      <c r="AY37" s="222"/>
      <c r="AZ37" s="222"/>
      <c r="BA37" s="271"/>
      <c r="BB37" s="271"/>
      <c r="BC37" s="271"/>
      <c r="BD37" s="271"/>
      <c r="BE37" s="271"/>
      <c r="BF37" s="271"/>
      <c r="BG37" s="271"/>
      <c r="BH37" s="271"/>
      <c r="BI37" s="271"/>
      <c r="BJ37" s="271"/>
      <c r="BK37" s="271"/>
      <c r="BL37" s="272"/>
      <c r="BM37" s="272"/>
    </row>
    <row r="38" spans="1:100" ht="4.1500000000000004" customHeight="1" x14ac:dyDescent="0.25">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176"/>
      <c r="AQ38" s="180"/>
      <c r="AR38" s="180"/>
      <c r="AS38" s="176"/>
      <c r="AT38" s="175"/>
      <c r="AU38" s="176"/>
      <c r="AV38" s="180"/>
      <c r="AW38" s="180"/>
      <c r="AX38" s="176"/>
      <c r="AY38" s="175"/>
      <c r="AZ38" s="175"/>
      <c r="BA38" s="175"/>
      <c r="BB38" s="175"/>
      <c r="BC38" s="175"/>
      <c r="BD38" s="175"/>
      <c r="BE38" s="175"/>
      <c r="BF38" s="175"/>
      <c r="BG38" s="175"/>
      <c r="BH38" s="175"/>
      <c r="BI38" s="175"/>
      <c r="BJ38" s="175"/>
      <c r="BK38" s="175"/>
      <c r="BL38" s="201"/>
      <c r="BM38" s="201"/>
    </row>
    <row r="39" spans="1:100" hidden="1" x14ac:dyDescent="0.25">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176"/>
      <c r="AQ39" s="180"/>
      <c r="AR39" s="180"/>
      <c r="AS39" s="176"/>
      <c r="AT39" s="175"/>
      <c r="AU39" s="176"/>
      <c r="AV39" s="180"/>
      <c r="AW39" s="180"/>
      <c r="AX39" s="176"/>
      <c r="AY39" s="175"/>
      <c r="AZ39" s="175"/>
      <c r="BA39" s="175"/>
      <c r="BB39" s="175"/>
      <c r="BC39" s="175"/>
      <c r="BD39" s="175"/>
      <c r="BE39" s="175"/>
      <c r="BF39" s="175"/>
      <c r="BG39" s="175"/>
      <c r="BH39" s="175"/>
      <c r="BI39" s="175"/>
      <c r="BJ39" s="175"/>
      <c r="BK39" s="175"/>
      <c r="BL39" s="201"/>
      <c r="BM39" s="201"/>
    </row>
    <row r="40" spans="1:100" ht="111.6" customHeight="1" x14ac:dyDescent="0.25">
      <c r="A40" s="714" t="s">
        <v>118</v>
      </c>
      <c r="B40" s="714"/>
      <c r="C40" s="714"/>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4"/>
      <c r="AY40" s="714"/>
      <c r="AZ40" s="714"/>
      <c r="BA40" s="714"/>
      <c r="BB40" s="714"/>
      <c r="BC40" s="714"/>
      <c r="BD40" s="714"/>
      <c r="BE40" s="714"/>
      <c r="BF40" s="714"/>
      <c r="BG40" s="714"/>
      <c r="BH40" s="714"/>
      <c r="BI40" s="714"/>
      <c r="BJ40" s="714"/>
      <c r="BK40" s="714"/>
      <c r="BL40" s="201"/>
      <c r="BM40" s="201"/>
    </row>
    <row r="41" spans="1:100" x14ac:dyDescent="0.25">
      <c r="AT41" s="201"/>
      <c r="AY41" s="201"/>
      <c r="AZ41" s="201"/>
      <c r="BA41" s="201"/>
      <c r="BB41" s="201"/>
      <c r="BC41" s="201"/>
      <c r="BD41" s="201"/>
      <c r="BE41" s="201"/>
      <c r="BF41" s="201"/>
      <c r="BG41" s="201"/>
      <c r="BH41" s="201"/>
      <c r="BI41" s="201"/>
      <c r="BJ41" s="201"/>
      <c r="BK41" s="201"/>
      <c r="BL41" s="201"/>
      <c r="BM41" s="201"/>
    </row>
    <row r="42" spans="1:100" x14ac:dyDescent="0.25">
      <c r="AT42" s="201"/>
      <c r="AY42" s="201"/>
      <c r="AZ42" s="201"/>
      <c r="BA42" s="201"/>
      <c r="BB42" s="201"/>
      <c r="BC42" s="201"/>
      <c r="BD42" s="201"/>
      <c r="BE42" s="201"/>
      <c r="BF42" s="201"/>
      <c r="BG42" s="201"/>
      <c r="BH42" s="201"/>
      <c r="BI42" s="201"/>
      <c r="BJ42" s="201"/>
      <c r="BK42" s="201"/>
      <c r="BL42" s="201"/>
      <c r="BM42" s="201"/>
    </row>
    <row r="43" spans="1:100" x14ac:dyDescent="0.25">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T43" s="201"/>
      <c r="AY43" s="201"/>
      <c r="AZ43" s="201"/>
      <c r="BA43" s="201"/>
      <c r="BB43" s="201"/>
      <c r="BC43" s="201"/>
      <c r="BD43" s="201"/>
      <c r="BE43" s="201"/>
      <c r="BF43" s="201"/>
      <c r="BG43" s="201"/>
      <c r="BH43" s="201"/>
      <c r="BI43" s="201"/>
      <c r="BJ43" s="201"/>
      <c r="BK43" s="201"/>
      <c r="BL43" s="201"/>
      <c r="BM43" s="201"/>
    </row>
    <row r="44" spans="1:100" x14ac:dyDescent="0.25">
      <c r="AT44" s="201"/>
      <c r="AY44" s="201"/>
      <c r="AZ44" s="201"/>
      <c r="BA44" s="201"/>
      <c r="BB44" s="201"/>
      <c r="BC44" s="201"/>
      <c r="BD44" s="201"/>
      <c r="BE44" s="201"/>
      <c r="BF44" s="201"/>
      <c r="BG44" s="201"/>
      <c r="BH44" s="201"/>
      <c r="BI44" s="201"/>
      <c r="BJ44" s="201"/>
      <c r="BK44" s="201"/>
      <c r="BL44" s="201"/>
      <c r="BM44" s="201"/>
    </row>
    <row r="45" spans="1:100" x14ac:dyDescent="0.25">
      <c r="AT45" s="201"/>
      <c r="AY45" s="201"/>
      <c r="AZ45" s="201"/>
      <c r="BA45" s="201"/>
      <c r="BB45" s="201"/>
      <c r="BC45" s="201"/>
      <c r="BD45" s="201"/>
      <c r="BE45" s="201"/>
      <c r="BF45" s="201"/>
      <c r="BG45" s="201"/>
      <c r="BH45" s="201"/>
      <c r="BI45" s="201"/>
      <c r="BJ45" s="201"/>
      <c r="BK45" s="201"/>
      <c r="BL45" s="201"/>
      <c r="BM45" s="201"/>
    </row>
    <row r="46" spans="1:100" x14ac:dyDescent="0.25">
      <c r="AT46" s="201"/>
      <c r="AY46" s="201"/>
      <c r="AZ46" s="201"/>
      <c r="BA46" s="201"/>
      <c r="BB46" s="201"/>
      <c r="BC46" s="201"/>
      <c r="BD46" s="201"/>
      <c r="BE46" s="201"/>
      <c r="BF46" s="201"/>
      <c r="BG46" s="201"/>
      <c r="BH46" s="201"/>
      <c r="BI46" s="201"/>
      <c r="BJ46" s="201"/>
      <c r="BK46" s="201"/>
      <c r="BL46" s="201"/>
      <c r="BM46" s="201"/>
    </row>
    <row r="47" spans="1:100" x14ac:dyDescent="0.25">
      <c r="AT47" s="201"/>
      <c r="AY47" s="201"/>
      <c r="AZ47" s="201"/>
      <c r="BA47" s="201"/>
      <c r="BB47" s="201"/>
      <c r="BC47" s="201"/>
      <c r="BD47" s="201"/>
      <c r="BE47" s="201"/>
      <c r="BF47" s="201"/>
      <c r="BG47" s="201"/>
      <c r="BH47" s="201"/>
      <c r="BI47" s="201"/>
      <c r="BJ47" s="201"/>
      <c r="BK47" s="201"/>
      <c r="BL47" s="201"/>
      <c r="BM47" s="201"/>
    </row>
    <row r="48" spans="1:100" x14ac:dyDescent="0.25">
      <c r="AT48" s="201"/>
      <c r="AY48" s="201"/>
      <c r="AZ48" s="201"/>
      <c r="BA48" s="201"/>
      <c r="BB48" s="201"/>
      <c r="BC48" s="201"/>
      <c r="BD48" s="201"/>
      <c r="BE48" s="201"/>
      <c r="BF48" s="201"/>
      <c r="BG48" s="201"/>
      <c r="BH48" s="201"/>
      <c r="BI48" s="201"/>
      <c r="BJ48" s="201"/>
      <c r="BK48" s="201"/>
      <c r="BL48" s="201"/>
      <c r="BM48" s="201"/>
    </row>
    <row r="49" spans="46:65" x14ac:dyDescent="0.25">
      <c r="AT49" s="201"/>
      <c r="AY49" s="201"/>
      <c r="AZ49" s="201"/>
      <c r="BA49" s="201"/>
      <c r="BB49" s="201"/>
      <c r="BC49" s="201"/>
      <c r="BD49" s="201"/>
      <c r="BE49" s="201"/>
      <c r="BF49" s="201"/>
      <c r="BG49" s="201"/>
      <c r="BH49" s="201"/>
      <c r="BI49" s="201"/>
      <c r="BJ49" s="201"/>
      <c r="BK49" s="201"/>
      <c r="BL49" s="201"/>
      <c r="BM49" s="201"/>
    </row>
    <row r="50" spans="46:65" x14ac:dyDescent="0.25">
      <c r="AT50" s="201"/>
      <c r="AY50" s="201"/>
      <c r="AZ50" s="201"/>
      <c r="BA50" s="201"/>
      <c r="BB50" s="201"/>
      <c r="BC50" s="201"/>
      <c r="BD50" s="201"/>
      <c r="BE50" s="201"/>
      <c r="BF50" s="201"/>
      <c r="BG50" s="201"/>
      <c r="BH50" s="201"/>
      <c r="BI50" s="201"/>
      <c r="BJ50" s="201"/>
      <c r="BK50" s="201"/>
      <c r="BL50" s="201"/>
      <c r="BM50" s="201"/>
    </row>
    <row r="51" spans="46:65" x14ac:dyDescent="0.25">
      <c r="AT51" s="201"/>
      <c r="AY51" s="201"/>
      <c r="AZ51" s="201"/>
      <c r="BA51" s="201"/>
      <c r="BB51" s="201"/>
      <c r="BC51" s="201"/>
      <c r="BD51" s="201"/>
      <c r="BE51" s="201"/>
      <c r="BF51" s="201"/>
      <c r="BG51" s="201"/>
      <c r="BH51" s="201"/>
      <c r="BI51" s="201"/>
      <c r="BJ51" s="201"/>
      <c r="BK51" s="201"/>
      <c r="BL51" s="201"/>
      <c r="BM51" s="201"/>
    </row>
    <row r="52" spans="46:65" x14ac:dyDescent="0.25">
      <c r="AT52" s="201"/>
      <c r="AY52" s="201"/>
      <c r="AZ52" s="201"/>
      <c r="BA52" s="201"/>
      <c r="BB52" s="201"/>
      <c r="BC52" s="201"/>
      <c r="BD52" s="201"/>
      <c r="BE52" s="201"/>
      <c r="BF52" s="201"/>
      <c r="BG52" s="201"/>
      <c r="BH52" s="201"/>
      <c r="BI52" s="201"/>
      <c r="BJ52" s="201"/>
      <c r="BK52" s="201"/>
      <c r="BL52" s="201"/>
      <c r="BM52" s="201"/>
    </row>
    <row r="53" spans="46:65" x14ac:dyDescent="0.25">
      <c r="AT53" s="201"/>
      <c r="AY53" s="201"/>
      <c r="AZ53" s="201"/>
      <c r="BA53" s="201"/>
      <c r="BB53" s="201"/>
      <c r="BC53" s="201"/>
      <c r="BD53" s="201"/>
      <c r="BE53" s="201"/>
      <c r="BF53" s="201"/>
      <c r="BG53" s="201"/>
      <c r="BH53" s="201"/>
      <c r="BI53" s="201"/>
      <c r="BJ53" s="201"/>
      <c r="BK53" s="201"/>
      <c r="BL53" s="201"/>
      <c r="BM53" s="201"/>
    </row>
    <row r="54" spans="46:65" x14ac:dyDescent="0.25">
      <c r="AT54" s="201"/>
      <c r="AY54" s="201"/>
      <c r="AZ54" s="201"/>
      <c r="BA54" s="201"/>
      <c r="BB54" s="201"/>
      <c r="BC54" s="201"/>
      <c r="BD54" s="201"/>
      <c r="BE54" s="201"/>
      <c r="BF54" s="201"/>
      <c r="BG54" s="201"/>
      <c r="BH54" s="201"/>
      <c r="BI54" s="201"/>
      <c r="BJ54" s="201"/>
      <c r="BK54" s="201"/>
      <c r="BL54" s="201"/>
      <c r="BM54" s="201"/>
    </row>
    <row r="55" spans="46:65" x14ac:dyDescent="0.25">
      <c r="AT55" s="201"/>
      <c r="AY55" s="201"/>
      <c r="AZ55" s="201"/>
      <c r="BA55" s="201"/>
      <c r="BB55" s="201"/>
      <c r="BC55" s="201"/>
      <c r="BD55" s="201"/>
      <c r="BE55" s="201"/>
      <c r="BF55" s="201"/>
      <c r="BG55" s="201"/>
      <c r="BH55" s="201"/>
      <c r="BI55" s="201"/>
      <c r="BJ55" s="201"/>
      <c r="BK55" s="201"/>
      <c r="BL55" s="201"/>
      <c r="BM55" s="201"/>
    </row>
  </sheetData>
  <mergeCells count="21">
    <mergeCell ref="BQ5:BT5"/>
    <mergeCell ref="CR5:CV5"/>
    <mergeCell ref="BU5:BX5"/>
    <mergeCell ref="BY5:CC5"/>
    <mergeCell ref="CM5:CQ5"/>
    <mergeCell ref="BO5:BP5"/>
    <mergeCell ref="B5:F5"/>
    <mergeCell ref="A40:BK40"/>
    <mergeCell ref="AK5:AO5"/>
    <mergeCell ref="AF5:AJ5"/>
    <mergeCell ref="AA5:AE5"/>
    <mergeCell ref="V5:Z5"/>
    <mergeCell ref="Q5:U5"/>
    <mergeCell ref="L5:P5"/>
    <mergeCell ref="G5:K5"/>
    <mergeCell ref="A36:BK36"/>
    <mergeCell ref="A35:BK35"/>
    <mergeCell ref="AP5:AT5"/>
    <mergeCell ref="AU5:AY5"/>
    <mergeCell ref="BA5:BE5"/>
    <mergeCell ref="BG5:BK5"/>
  </mergeCells>
  <phoneticPr fontId="48" type="noConversion"/>
  <printOptions horizontalCentered="1" verticalCentered="1" gridLinesSet="0"/>
  <pageMargins left="0" right="0" top="0" bottom="0" header="0" footer="0"/>
  <pageSetup paperSize="9" scale="48"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8"/>
  <sheetViews>
    <sheetView showGridLines="0" view="pageBreakPreview" zoomScale="70" zoomScaleNormal="60" zoomScaleSheetLayoutView="70" workbookViewId="0">
      <selection activeCell="M3" sqref="M3"/>
    </sheetView>
  </sheetViews>
  <sheetFormatPr defaultRowHeight="15.75" x14ac:dyDescent="0.25"/>
  <cols>
    <col min="1" max="1" width="16.28515625" style="279" customWidth="1"/>
    <col min="2" max="2" width="14.140625" style="279" customWidth="1"/>
    <col min="3" max="3" width="26" style="279" customWidth="1"/>
    <col min="4" max="4" width="14.140625" style="279" customWidth="1"/>
    <col min="5" max="5" width="13" style="279" customWidth="1"/>
    <col min="6" max="6" width="15.42578125" style="279" customWidth="1"/>
    <col min="7" max="8" width="19.7109375" style="279" customWidth="1"/>
    <col min="9" max="9" width="13" style="279" customWidth="1"/>
    <col min="10" max="10" width="12.28515625" style="279" customWidth="1"/>
    <col min="11" max="11" width="17.7109375" style="279" customWidth="1"/>
    <col min="12" max="12" width="19.5703125" style="279" customWidth="1"/>
    <col min="13" max="13" width="32.42578125" style="279" customWidth="1"/>
    <col min="14" max="14" width="13.7109375" style="279" customWidth="1"/>
    <col min="15" max="15" width="13" style="279" customWidth="1"/>
    <col min="16" max="16" width="17" style="279" customWidth="1"/>
    <col min="17" max="18" width="13.42578125" style="279" customWidth="1"/>
    <col min="19" max="19" width="17.7109375" style="279" customWidth="1"/>
    <col min="20" max="20" width="14.7109375" style="279" customWidth="1"/>
    <col min="21" max="21" width="13.28515625" style="327" customWidth="1"/>
    <col min="22" max="22" width="10.85546875" style="327" customWidth="1"/>
    <col min="23" max="23" width="18.28515625" style="279" customWidth="1"/>
    <col min="24" max="24" width="19.28515625" style="279" customWidth="1"/>
    <col min="25" max="25" width="18.28515625" style="279" customWidth="1"/>
    <col min="26" max="16384" width="9.140625" style="279"/>
  </cols>
  <sheetData>
    <row r="1" spans="1:30" ht="30.75" x14ac:dyDescent="0.45">
      <c r="A1" s="275">
        <f ca="1">NOW()</f>
        <v>41722.449282060188</v>
      </c>
      <c r="B1" s="276">
        <f>+[11]CostiCEMio2012!B1</f>
        <v>0</v>
      </c>
      <c r="C1" s="277"/>
      <c r="D1" s="277"/>
      <c r="E1" s="277"/>
      <c r="F1" s="277"/>
      <c r="G1" s="277"/>
      <c r="H1" s="277"/>
      <c r="I1" s="277"/>
      <c r="J1" s="277"/>
      <c r="K1" s="277"/>
      <c r="L1" s="277"/>
      <c r="M1" s="278" t="s">
        <v>119</v>
      </c>
      <c r="N1" s="277"/>
      <c r="O1" s="277"/>
      <c r="P1" s="277"/>
      <c r="Q1" s="277"/>
      <c r="R1" s="277"/>
      <c r="S1" s="277"/>
      <c r="T1" s="277"/>
      <c r="U1" s="277"/>
      <c r="V1" s="277"/>
      <c r="W1" s="277"/>
      <c r="X1" s="277"/>
      <c r="Y1" s="277"/>
      <c r="Z1" s="277"/>
      <c r="AA1" s="277"/>
    </row>
    <row r="2" spans="1:30" ht="30.75" x14ac:dyDescent="0.45">
      <c r="A2" s="277"/>
      <c r="B2" s="277"/>
      <c r="C2" s="277"/>
      <c r="D2" s="277"/>
      <c r="E2" s="277"/>
      <c r="F2" s="277"/>
      <c r="G2" s="277"/>
      <c r="H2" s="277"/>
      <c r="I2" s="277"/>
      <c r="J2" s="277"/>
      <c r="K2" s="277"/>
      <c r="L2" s="277"/>
      <c r="M2" s="280" t="s">
        <v>120</v>
      </c>
      <c r="N2" s="277"/>
      <c r="O2" s="277"/>
      <c r="P2" s="277"/>
      <c r="Q2" s="277"/>
      <c r="R2" s="277"/>
      <c r="S2" s="277"/>
      <c r="T2" s="277"/>
      <c r="U2" s="277"/>
      <c r="V2" s="277"/>
      <c r="W2" s="277"/>
      <c r="X2" s="277"/>
      <c r="Y2" s="277"/>
      <c r="Z2" s="277"/>
      <c r="AA2" s="277"/>
    </row>
    <row r="3" spans="1:30" ht="30.75" x14ac:dyDescent="0.45">
      <c r="A3" s="277"/>
      <c r="B3" s="277"/>
      <c r="C3" s="277"/>
      <c r="D3" s="277"/>
      <c r="E3" s="277"/>
      <c r="F3" s="277"/>
      <c r="G3" s="277"/>
      <c r="H3" s="277"/>
      <c r="I3" s="277"/>
      <c r="J3" s="277"/>
      <c r="K3" s="277"/>
      <c r="L3" s="277"/>
      <c r="M3" s="281">
        <f>+'[12]RGE-UETPS 2012'!$I$5</f>
        <v>41396</v>
      </c>
      <c r="N3" s="277"/>
      <c r="O3" s="277"/>
      <c r="P3" s="277"/>
      <c r="Q3" s="277"/>
      <c r="R3" s="277"/>
      <c r="S3" s="277"/>
      <c r="T3" s="277"/>
      <c r="U3" s="277"/>
      <c r="V3" s="277"/>
      <c r="W3" s="277"/>
      <c r="X3" s="277"/>
      <c r="Y3" s="277"/>
      <c r="Z3" s="277"/>
      <c r="AA3" s="277"/>
    </row>
    <row r="4" spans="1:30" x14ac:dyDescent="0.25">
      <c r="A4" s="277"/>
      <c r="B4" s="277"/>
      <c r="C4" s="277"/>
      <c r="D4" s="277"/>
      <c r="E4" s="277"/>
      <c r="F4" s="277"/>
      <c r="G4" s="277"/>
      <c r="H4" s="277"/>
      <c r="I4" s="277"/>
      <c r="J4" s="277"/>
      <c r="K4" s="277"/>
      <c r="L4" s="277"/>
      <c r="M4" s="282" t="s">
        <v>3</v>
      </c>
      <c r="N4" s="277"/>
      <c r="O4" s="277"/>
      <c r="P4" s="277"/>
      <c r="Q4" s="277"/>
      <c r="R4" s="277"/>
      <c r="S4" s="277"/>
      <c r="T4" s="277"/>
      <c r="U4" s="277"/>
      <c r="V4" s="277"/>
      <c r="W4" s="277"/>
      <c r="X4" s="277"/>
      <c r="Y4" s="277"/>
      <c r="Z4" s="277"/>
      <c r="AA4" s="277"/>
    </row>
    <row r="5" spans="1:30" x14ac:dyDescent="0.25">
      <c r="A5" s="277"/>
      <c r="B5" s="277"/>
      <c r="C5" s="277"/>
      <c r="D5" s="277"/>
      <c r="E5" s="277"/>
      <c r="F5" s="277"/>
      <c r="G5" s="277"/>
      <c r="H5" s="277"/>
      <c r="I5" s="277"/>
      <c r="J5" s="277"/>
      <c r="K5" s="277"/>
      <c r="L5" s="277"/>
      <c r="M5" s="283"/>
      <c r="N5" s="277"/>
      <c r="O5" s="277"/>
      <c r="P5" s="277"/>
      <c r="Q5" s="277"/>
      <c r="R5" s="277"/>
      <c r="S5" s="277"/>
      <c r="T5" s="277"/>
      <c r="U5" s="277"/>
      <c r="V5" s="277"/>
      <c r="W5" s="277"/>
      <c r="X5" s="277"/>
      <c r="Y5" s="277"/>
      <c r="Z5" s="277"/>
      <c r="AA5" s="277"/>
    </row>
    <row r="6" spans="1:30" ht="26.25" customHeight="1" x14ac:dyDescent="0.25">
      <c r="A6" s="284"/>
      <c r="B6" s="761" t="s">
        <v>121</v>
      </c>
      <c r="C6" s="762"/>
      <c r="D6" s="762"/>
      <c r="E6" s="762"/>
      <c r="F6" s="762"/>
      <c r="G6" s="762"/>
      <c r="H6" s="762"/>
      <c r="I6" s="762"/>
      <c r="J6" s="762"/>
      <c r="K6" s="763"/>
      <c r="L6" s="761" t="s">
        <v>122</v>
      </c>
      <c r="M6" s="762"/>
      <c r="N6" s="762"/>
      <c r="O6" s="762"/>
      <c r="P6" s="762"/>
      <c r="Q6" s="762"/>
      <c r="R6" s="762"/>
      <c r="S6" s="763"/>
      <c r="T6" s="755" t="s">
        <v>123</v>
      </c>
      <c r="U6" s="755" t="s">
        <v>124</v>
      </c>
      <c r="V6" s="755" t="s">
        <v>125</v>
      </c>
      <c r="W6" s="749" t="s">
        <v>126</v>
      </c>
      <c r="X6" s="749" t="s">
        <v>127</v>
      </c>
      <c r="Y6" s="749" t="s">
        <v>128</v>
      </c>
      <c r="Z6" s="277"/>
      <c r="AA6" s="277"/>
    </row>
    <row r="7" spans="1:30" ht="116.25" customHeight="1" x14ac:dyDescent="0.25">
      <c r="A7" s="285"/>
      <c r="B7" s="286" t="s">
        <v>129</v>
      </c>
      <c r="C7" s="751" t="s">
        <v>130</v>
      </c>
      <c r="D7" s="752"/>
      <c r="E7" s="753"/>
      <c r="F7" s="753"/>
      <c r="G7" s="753"/>
      <c r="H7" s="754"/>
      <c r="I7" s="286" t="s">
        <v>30</v>
      </c>
      <c r="J7" s="286" t="s">
        <v>131</v>
      </c>
      <c r="K7" s="286" t="s">
        <v>132</v>
      </c>
      <c r="L7" s="286" t="s">
        <v>133</v>
      </c>
      <c r="M7" s="286" t="s">
        <v>134</v>
      </c>
      <c r="N7" s="286" t="s">
        <v>135</v>
      </c>
      <c r="O7" s="286" t="s">
        <v>136</v>
      </c>
      <c r="P7" s="286" t="s">
        <v>137</v>
      </c>
      <c r="Q7" s="286" t="s">
        <v>138</v>
      </c>
      <c r="R7" s="286" t="s">
        <v>139</v>
      </c>
      <c r="S7" s="755" t="s">
        <v>75</v>
      </c>
      <c r="T7" s="756"/>
      <c r="U7" s="756"/>
      <c r="V7" s="756"/>
      <c r="W7" s="750"/>
      <c r="X7" s="750"/>
      <c r="Y7" s="750"/>
      <c r="Z7" s="277"/>
      <c r="AA7" s="277"/>
    </row>
    <row r="8" spans="1:30" s="291" customFormat="1" ht="63" customHeight="1" x14ac:dyDescent="0.25">
      <c r="A8" s="287"/>
      <c r="B8" s="288"/>
      <c r="C8" s="288" t="s">
        <v>140</v>
      </c>
      <c r="D8" s="288" t="s">
        <v>141</v>
      </c>
      <c r="E8" s="288" t="s">
        <v>142</v>
      </c>
      <c r="F8" s="288" t="s">
        <v>143</v>
      </c>
      <c r="G8" s="288" t="s">
        <v>144</v>
      </c>
      <c r="H8" s="288" t="s">
        <v>145</v>
      </c>
      <c r="I8" s="289"/>
      <c r="J8" s="289"/>
      <c r="K8" s="288"/>
      <c r="L8" s="288" t="s">
        <v>146</v>
      </c>
      <c r="M8" s="288" t="s">
        <v>146</v>
      </c>
      <c r="N8" s="288" t="s">
        <v>147</v>
      </c>
      <c r="O8" s="288" t="s">
        <v>148</v>
      </c>
      <c r="P8" s="288" t="s">
        <v>147</v>
      </c>
      <c r="Q8" s="288" t="s">
        <v>147</v>
      </c>
      <c r="R8" s="288" t="s">
        <v>148</v>
      </c>
      <c r="S8" s="756"/>
      <c r="T8" s="756"/>
      <c r="U8" s="288" t="s">
        <v>102</v>
      </c>
      <c r="V8" s="288" t="s">
        <v>102</v>
      </c>
      <c r="W8" s="750"/>
      <c r="X8" s="750"/>
      <c r="Y8" s="750"/>
      <c r="Z8" s="290"/>
      <c r="AA8" s="290"/>
    </row>
    <row r="9" spans="1:30" s="291" customFormat="1" x14ac:dyDescent="0.25">
      <c r="A9" s="287"/>
      <c r="B9" s="289" t="s">
        <v>149</v>
      </c>
      <c r="C9" s="288"/>
      <c r="D9" s="289" t="s">
        <v>150</v>
      </c>
      <c r="E9" s="288"/>
      <c r="F9" s="289" t="s">
        <v>151</v>
      </c>
      <c r="G9" s="288"/>
      <c r="H9" s="288"/>
      <c r="I9" s="289"/>
      <c r="J9" s="289" t="s">
        <v>152</v>
      </c>
      <c r="K9" s="288"/>
      <c r="L9" s="288"/>
      <c r="M9" s="288"/>
      <c r="N9" s="288"/>
      <c r="O9" s="288"/>
      <c r="P9" s="288"/>
      <c r="Q9" s="289" t="s">
        <v>153</v>
      </c>
      <c r="R9" s="288"/>
      <c r="S9" s="756"/>
      <c r="T9" s="756"/>
      <c r="U9" s="292"/>
      <c r="V9" s="292"/>
      <c r="W9" s="750"/>
      <c r="X9" s="750"/>
      <c r="Y9" s="750"/>
      <c r="Z9" s="290"/>
      <c r="AA9" s="290"/>
    </row>
    <row r="10" spans="1:30" s="291" customFormat="1" x14ac:dyDescent="0.25">
      <c r="A10" s="293"/>
      <c r="B10" s="294"/>
      <c r="C10" s="757">
        <v>56546.119999999995</v>
      </c>
      <c r="D10" s="758"/>
      <c r="E10" s="759"/>
      <c r="F10" s="759"/>
      <c r="G10" s="759"/>
      <c r="H10" s="760"/>
      <c r="I10" s="294"/>
      <c r="J10" s="294"/>
      <c r="K10" s="294"/>
      <c r="L10" s="294"/>
      <c r="M10" s="294"/>
      <c r="N10" s="294"/>
      <c r="O10" s="294"/>
      <c r="P10" s="294"/>
      <c r="Q10" s="294"/>
      <c r="R10" s="294"/>
      <c r="S10" s="295"/>
      <c r="T10" s="296"/>
      <c r="U10" s="296"/>
      <c r="V10" s="296"/>
      <c r="W10" s="295"/>
      <c r="X10" s="297"/>
      <c r="Y10" s="297"/>
      <c r="Z10" s="290"/>
      <c r="AA10" s="290"/>
    </row>
    <row r="11" spans="1:30" s="306" customFormat="1" ht="16.5" customHeight="1" x14ac:dyDescent="0.25">
      <c r="A11" s="298" t="s">
        <v>54</v>
      </c>
      <c r="B11" s="299">
        <v>1288.847</v>
      </c>
      <c r="C11" s="299">
        <v>2886.433</v>
      </c>
      <c r="D11" s="299">
        <v>34.524000000000001</v>
      </c>
      <c r="E11" s="299">
        <v>95.655000000000001</v>
      </c>
      <c r="F11" s="299">
        <v>1075.2080000000001</v>
      </c>
      <c r="G11" s="299">
        <v>27.239000000000001</v>
      </c>
      <c r="H11" s="299">
        <v>224.07900000000001</v>
      </c>
      <c r="I11" s="299">
        <v>202.55699999999999</v>
      </c>
      <c r="J11" s="299">
        <v>20.309000000000001</v>
      </c>
      <c r="K11" s="300">
        <v>5854.8509999999987</v>
      </c>
      <c r="L11" s="299">
        <v>475.685</v>
      </c>
      <c r="M11" s="299">
        <v>642.18399999999997</v>
      </c>
      <c r="N11" s="299">
        <v>277.95699999999999</v>
      </c>
      <c r="O11" s="299">
        <v>173.61600000000001</v>
      </c>
      <c r="P11" s="299">
        <v>144.411</v>
      </c>
      <c r="Q11" s="299">
        <v>571.46600000000001</v>
      </c>
      <c r="R11" s="299">
        <v>539.66300000000001</v>
      </c>
      <c r="S11" s="300">
        <v>2824.982</v>
      </c>
      <c r="T11" s="301">
        <v>8679.8329999999987</v>
      </c>
      <c r="U11" s="301">
        <v>-3.4987238704719998</v>
      </c>
      <c r="V11" s="301">
        <v>3.6813974429200001E-2</v>
      </c>
      <c r="W11" s="302">
        <v>8676.3710901039558</v>
      </c>
      <c r="X11" s="299">
        <v>2.2309999999999999</v>
      </c>
      <c r="Y11" s="302">
        <v>8678.6020901039556</v>
      </c>
      <c r="Z11" s="303"/>
      <c r="AA11" s="303"/>
      <c r="AB11" s="304"/>
      <c r="AC11" s="303"/>
      <c r="AD11" s="305"/>
    </row>
    <row r="12" spans="1:30" s="306" customFormat="1" ht="16.5" customHeight="1" x14ac:dyDescent="0.25">
      <c r="A12" s="298" t="s">
        <v>55</v>
      </c>
      <c r="B12" s="299">
        <v>37.436999999999998</v>
      </c>
      <c r="C12" s="299">
        <v>113.155</v>
      </c>
      <c r="D12" s="299">
        <v>2.79</v>
      </c>
      <c r="E12" s="299">
        <v>2.5990000000000002</v>
      </c>
      <c r="F12" s="299">
        <v>57.841999999999999</v>
      </c>
      <c r="G12" s="299">
        <v>0</v>
      </c>
      <c r="H12" s="299">
        <v>9.3640000000000008</v>
      </c>
      <c r="I12" s="299">
        <v>6.5</v>
      </c>
      <c r="J12" s="299">
        <v>0</v>
      </c>
      <c r="K12" s="300">
        <v>229.68699999999998</v>
      </c>
      <c r="L12" s="299">
        <v>15.654999999999999</v>
      </c>
      <c r="M12" s="299">
        <v>19.021999999999998</v>
      </c>
      <c r="N12" s="299">
        <v>2.323</v>
      </c>
      <c r="O12" s="299">
        <v>5.4749999999999996</v>
      </c>
      <c r="P12" s="299">
        <v>3.552</v>
      </c>
      <c r="Q12" s="299">
        <v>7.5670000000000002</v>
      </c>
      <c r="R12" s="301">
        <v>6.3319999999999999</v>
      </c>
      <c r="S12" s="300">
        <v>59.926000000000002</v>
      </c>
      <c r="T12" s="301">
        <v>289.613</v>
      </c>
      <c r="U12" s="301">
        <v>-0.307318803448</v>
      </c>
      <c r="V12" s="301">
        <v>1.7229623239999998E-3</v>
      </c>
      <c r="W12" s="302">
        <v>289.30740415887595</v>
      </c>
      <c r="X12" s="301">
        <v>0</v>
      </c>
      <c r="Y12" s="302">
        <v>289.30740415887595</v>
      </c>
      <c r="Z12" s="303"/>
      <c r="AA12" s="303"/>
      <c r="AB12" s="304"/>
      <c r="AC12" s="303"/>
    </row>
    <row r="13" spans="1:30" s="306" customFormat="1" ht="16.5" customHeight="1" x14ac:dyDescent="0.25">
      <c r="A13" s="298" t="s">
        <v>56</v>
      </c>
      <c r="B13" s="299">
        <v>2152.7170000000001</v>
      </c>
      <c r="C13" s="299">
        <v>5085.7139999999999</v>
      </c>
      <c r="D13" s="299">
        <v>485.81599999999997</v>
      </c>
      <c r="E13" s="299">
        <v>174.90199999999999</v>
      </c>
      <c r="F13" s="299">
        <v>2347.5740000000001</v>
      </c>
      <c r="G13" s="299">
        <v>36.540999999999997</v>
      </c>
      <c r="H13" s="299">
        <v>386.66</v>
      </c>
      <c r="I13" s="299">
        <v>442.87799999999999</v>
      </c>
      <c r="J13" s="299">
        <v>35.399000000000001</v>
      </c>
      <c r="K13" s="300">
        <v>11148.200999999999</v>
      </c>
      <c r="L13" s="299">
        <v>910.36400000000003</v>
      </c>
      <c r="M13" s="299">
        <v>1379.9069999999999</v>
      </c>
      <c r="N13" s="299">
        <v>1003.49</v>
      </c>
      <c r="O13" s="299">
        <v>241.607</v>
      </c>
      <c r="P13" s="299">
        <v>236.95099999999999</v>
      </c>
      <c r="Q13" s="299">
        <v>1768.626</v>
      </c>
      <c r="R13" s="301">
        <v>2214.4749999999999</v>
      </c>
      <c r="S13" s="300">
        <v>7755.42</v>
      </c>
      <c r="T13" s="301">
        <v>18903.620999999999</v>
      </c>
      <c r="U13" s="301">
        <v>-0.38540374653199994</v>
      </c>
      <c r="V13" s="301">
        <v>0.43268043503800002</v>
      </c>
      <c r="W13" s="302">
        <v>18903.668276688506</v>
      </c>
      <c r="X13" s="301">
        <v>2.556</v>
      </c>
      <c r="Y13" s="302">
        <v>18906.224276688507</v>
      </c>
      <c r="Z13" s="303"/>
      <c r="AA13" s="303"/>
      <c r="AB13" s="304"/>
      <c r="AC13" s="303"/>
    </row>
    <row r="14" spans="1:30" s="306" customFormat="1" ht="16.5" customHeight="1" x14ac:dyDescent="0.25">
      <c r="A14" s="298" t="s">
        <v>57</v>
      </c>
      <c r="B14" s="299">
        <v>149.69200000000001</v>
      </c>
      <c r="C14" s="299">
        <v>572.21900000000005</v>
      </c>
      <c r="D14" s="299">
        <v>0.84099999999999997</v>
      </c>
      <c r="E14" s="299">
        <v>1.302</v>
      </c>
      <c r="F14" s="299">
        <v>131.196</v>
      </c>
      <c r="G14" s="299">
        <v>0.11899999999999999</v>
      </c>
      <c r="H14" s="299">
        <v>34.871000000000002</v>
      </c>
      <c r="I14" s="299">
        <v>25.201000000000001</v>
      </c>
      <c r="J14" s="299">
        <v>15.425000000000001</v>
      </c>
      <c r="K14" s="300">
        <v>930.8660000000001</v>
      </c>
      <c r="L14" s="299">
        <v>54.448</v>
      </c>
      <c r="M14" s="299">
        <v>46.265999999999998</v>
      </c>
      <c r="N14" s="299">
        <v>6.056</v>
      </c>
      <c r="O14" s="299">
        <v>6.085</v>
      </c>
      <c r="P14" s="299">
        <v>40.387</v>
      </c>
      <c r="Q14" s="299">
        <v>62.542000000000002</v>
      </c>
      <c r="R14" s="301">
        <v>23.151</v>
      </c>
      <c r="S14" s="300">
        <v>238.935</v>
      </c>
      <c r="T14" s="301">
        <v>1169.8010000000002</v>
      </c>
      <c r="U14" s="301">
        <v>-5.4098428035999999E-2</v>
      </c>
      <c r="V14" s="301">
        <v>5.4554439999999997E-5</v>
      </c>
      <c r="W14" s="302">
        <v>1169.7469561264043</v>
      </c>
      <c r="X14" s="301">
        <v>0.251</v>
      </c>
      <c r="Y14" s="302">
        <v>1169.9979561264042</v>
      </c>
      <c r="Z14" s="303"/>
      <c r="AA14" s="303"/>
      <c r="AB14" s="304"/>
      <c r="AC14" s="303"/>
    </row>
    <row r="15" spans="1:30" s="306" customFormat="1" ht="16.5" customHeight="1" x14ac:dyDescent="0.25">
      <c r="A15" s="298" t="s">
        <v>58</v>
      </c>
      <c r="B15" s="299">
        <v>139.87799999999999</v>
      </c>
      <c r="C15" s="299">
        <v>413.31099999999998</v>
      </c>
      <c r="D15" s="299">
        <v>8.4540000000000006</v>
      </c>
      <c r="E15" s="299">
        <v>7.4089999999999998</v>
      </c>
      <c r="F15" s="299">
        <v>147.21299999999999</v>
      </c>
      <c r="G15" s="299">
        <v>0</v>
      </c>
      <c r="H15" s="299">
        <v>29.855</v>
      </c>
      <c r="I15" s="299">
        <v>35.35</v>
      </c>
      <c r="J15" s="299">
        <v>4.7</v>
      </c>
      <c r="K15" s="300">
        <v>786.17</v>
      </c>
      <c r="L15" s="299">
        <v>59.75</v>
      </c>
      <c r="M15" s="299">
        <v>71.78</v>
      </c>
      <c r="N15" s="299">
        <v>26.986000000000001</v>
      </c>
      <c r="O15" s="299">
        <v>1.1499999999999999</v>
      </c>
      <c r="P15" s="299">
        <v>22.25</v>
      </c>
      <c r="Q15" s="299">
        <v>173.67500000000001</v>
      </c>
      <c r="R15" s="301">
        <v>57.338000000000001</v>
      </c>
      <c r="S15" s="300">
        <v>412.92900000000003</v>
      </c>
      <c r="T15" s="301">
        <v>1199.0989999999999</v>
      </c>
      <c r="U15" s="301">
        <v>4.4820706340000002E-2</v>
      </c>
      <c r="V15" s="301">
        <v>4.2166245999999995E-4</v>
      </c>
      <c r="W15" s="302">
        <v>1199.1442423688</v>
      </c>
      <c r="X15" s="301">
        <v>0.255</v>
      </c>
      <c r="Y15" s="302">
        <v>1199.3992423688001</v>
      </c>
      <c r="Z15" s="303"/>
      <c r="AA15" s="303"/>
      <c r="AB15" s="304"/>
      <c r="AC15" s="303"/>
    </row>
    <row r="16" spans="1:30" s="306" customFormat="1" ht="16.5" customHeight="1" x14ac:dyDescent="0.25">
      <c r="A16" s="298" t="s">
        <v>59</v>
      </c>
      <c r="B16" s="299">
        <v>1215.3679999999999</v>
      </c>
      <c r="C16" s="299">
        <v>2747.7779999999998</v>
      </c>
      <c r="D16" s="299">
        <v>45.210999999999999</v>
      </c>
      <c r="E16" s="299">
        <v>87.158000000000001</v>
      </c>
      <c r="F16" s="299">
        <v>1502.23</v>
      </c>
      <c r="G16" s="299">
        <v>46.046999999999997</v>
      </c>
      <c r="H16" s="299">
        <v>208.97300000000001</v>
      </c>
      <c r="I16" s="299">
        <v>319.02100000000002</v>
      </c>
      <c r="J16" s="299">
        <v>82.281999999999996</v>
      </c>
      <c r="K16" s="300">
        <v>6254.0679999999984</v>
      </c>
      <c r="L16" s="299">
        <v>547.99800000000005</v>
      </c>
      <c r="M16" s="299">
        <v>590.31799999999998</v>
      </c>
      <c r="N16" s="299">
        <v>364.11099999999999</v>
      </c>
      <c r="O16" s="299">
        <v>31.609000000000002</v>
      </c>
      <c r="P16" s="299">
        <v>132.49199999999999</v>
      </c>
      <c r="Q16" s="299">
        <v>846.70399999999995</v>
      </c>
      <c r="R16" s="301">
        <v>496.28199999999998</v>
      </c>
      <c r="S16" s="300">
        <v>3009.5140000000001</v>
      </c>
      <c r="T16" s="301">
        <v>9263.5819999999985</v>
      </c>
      <c r="U16" s="301">
        <v>-2.0263407795160004</v>
      </c>
      <c r="V16" s="301">
        <v>7.2047366564000001E-2</v>
      </c>
      <c r="W16" s="302">
        <v>9261.6277065870472</v>
      </c>
      <c r="X16" s="301">
        <v>1.153</v>
      </c>
      <c r="Y16" s="302">
        <v>9262.7807065870475</v>
      </c>
      <c r="Z16" s="303"/>
      <c r="AA16" s="303"/>
      <c r="AB16" s="304"/>
      <c r="AC16" s="303"/>
    </row>
    <row r="17" spans="1:35" s="306" customFormat="1" ht="16.5" customHeight="1" x14ac:dyDescent="0.25">
      <c r="A17" s="298" t="s">
        <v>60</v>
      </c>
      <c r="B17" s="299">
        <v>386.98700000000002</v>
      </c>
      <c r="C17" s="299">
        <v>948.67600000000004</v>
      </c>
      <c r="D17" s="299">
        <v>26.201000000000001</v>
      </c>
      <c r="E17" s="299">
        <v>24.036000000000001</v>
      </c>
      <c r="F17" s="299">
        <v>482.673</v>
      </c>
      <c r="G17" s="299">
        <v>0.151</v>
      </c>
      <c r="H17" s="299">
        <v>71.165000000000006</v>
      </c>
      <c r="I17" s="299">
        <v>70.891000000000005</v>
      </c>
      <c r="J17" s="299">
        <v>8.9710000000000001</v>
      </c>
      <c r="K17" s="300">
        <v>2019.7510000000002</v>
      </c>
      <c r="L17" s="299">
        <v>130.375</v>
      </c>
      <c r="M17" s="299">
        <v>196.809</v>
      </c>
      <c r="N17" s="299">
        <v>52.341000000000001</v>
      </c>
      <c r="O17" s="299">
        <v>62.436999999999998</v>
      </c>
      <c r="P17" s="299">
        <v>44.575000000000003</v>
      </c>
      <c r="Q17" s="299">
        <v>54.914000000000001</v>
      </c>
      <c r="R17" s="301">
        <v>66.933999999999997</v>
      </c>
      <c r="S17" s="300">
        <v>608.38499999999999</v>
      </c>
      <c r="T17" s="301">
        <v>2628.1360000000004</v>
      </c>
      <c r="U17" s="301">
        <v>-1.0318918136240001</v>
      </c>
      <c r="V17" s="301">
        <v>8.2471691480000015E-3</v>
      </c>
      <c r="W17" s="302">
        <v>2627.1123553555244</v>
      </c>
      <c r="X17" s="301">
        <v>0.79500000000000004</v>
      </c>
      <c r="Y17" s="302">
        <v>2627.9073553555245</v>
      </c>
      <c r="Z17" s="303"/>
      <c r="AA17" s="303"/>
      <c r="AB17" s="304"/>
      <c r="AC17" s="303"/>
    </row>
    <row r="18" spans="1:35" s="306" customFormat="1" ht="16.5" customHeight="1" x14ac:dyDescent="0.25">
      <c r="A18" s="298" t="s">
        <v>61</v>
      </c>
      <c r="B18" s="299">
        <v>449.16199999999998</v>
      </c>
      <c r="C18" s="299">
        <v>1119.9459999999999</v>
      </c>
      <c r="D18" s="299">
        <v>28.437999999999999</v>
      </c>
      <c r="E18" s="299">
        <v>34.19</v>
      </c>
      <c r="F18" s="299">
        <v>424.12400000000002</v>
      </c>
      <c r="G18" s="299">
        <v>4.7039999999999997</v>
      </c>
      <c r="H18" s="299">
        <v>86.474000000000004</v>
      </c>
      <c r="I18" s="299">
        <v>71.616</v>
      </c>
      <c r="J18" s="299">
        <v>8.1199999999999992</v>
      </c>
      <c r="K18" s="300">
        <v>2226.7740000000003</v>
      </c>
      <c r="L18" s="299">
        <v>163.732</v>
      </c>
      <c r="M18" s="299">
        <v>246.828</v>
      </c>
      <c r="N18" s="299">
        <v>114.773</v>
      </c>
      <c r="O18" s="299">
        <v>91.617000000000004</v>
      </c>
      <c r="P18" s="299">
        <v>44.066000000000003</v>
      </c>
      <c r="Q18" s="299">
        <v>177.71799999999999</v>
      </c>
      <c r="R18" s="301">
        <v>187.38499999999999</v>
      </c>
      <c r="S18" s="300">
        <v>1026.1189999999999</v>
      </c>
      <c r="T18" s="301">
        <v>3252.893</v>
      </c>
      <c r="U18" s="301">
        <v>6.4758406108000002E-2</v>
      </c>
      <c r="V18" s="301">
        <v>0.56109070111999981</v>
      </c>
      <c r="W18" s="302">
        <v>3253.5188491072281</v>
      </c>
      <c r="X18" s="301">
        <v>0.40400000000000003</v>
      </c>
      <c r="Y18" s="302">
        <v>3253.9228491072281</v>
      </c>
      <c r="Z18" s="303"/>
      <c r="AA18" s="303"/>
      <c r="AB18" s="304"/>
      <c r="AC18" s="303"/>
    </row>
    <row r="19" spans="1:35" s="306" customFormat="1" ht="16.5" customHeight="1" x14ac:dyDescent="0.25">
      <c r="A19" s="298" t="s">
        <v>62</v>
      </c>
      <c r="B19" s="299">
        <v>1192.6500000000001</v>
      </c>
      <c r="C19" s="299">
        <v>2996.8040000000001</v>
      </c>
      <c r="D19" s="299">
        <v>111.095</v>
      </c>
      <c r="E19" s="299">
        <v>106.718</v>
      </c>
      <c r="F19" s="299">
        <v>1342.2180000000001</v>
      </c>
      <c r="G19" s="299">
        <v>44.542000000000002</v>
      </c>
      <c r="H19" s="299">
        <v>222.828</v>
      </c>
      <c r="I19" s="299">
        <v>309.16699999999997</v>
      </c>
      <c r="J19" s="299">
        <v>28.236999999999998</v>
      </c>
      <c r="K19" s="300">
        <v>6354.2590000000009</v>
      </c>
      <c r="L19" s="299">
        <v>525.82799999999997</v>
      </c>
      <c r="M19" s="299">
        <v>568.14200000000005</v>
      </c>
      <c r="N19" s="299">
        <v>196.59800000000001</v>
      </c>
      <c r="O19" s="299">
        <v>7.2930000000000001</v>
      </c>
      <c r="P19" s="299">
        <v>118.92700000000001</v>
      </c>
      <c r="Q19" s="299">
        <v>618.32500000000005</v>
      </c>
      <c r="R19" s="301">
        <v>624.24699999999996</v>
      </c>
      <c r="S19" s="300">
        <v>2659.3599999999997</v>
      </c>
      <c r="T19" s="301">
        <v>9013.6190000000006</v>
      </c>
      <c r="U19" s="301">
        <v>0.35553382950399998</v>
      </c>
      <c r="V19" s="301">
        <v>8.1188804999999999E-3</v>
      </c>
      <c r="W19" s="302">
        <v>9013.9826527100049</v>
      </c>
      <c r="X19" s="301">
        <v>7.8559999999999999</v>
      </c>
      <c r="Y19" s="302">
        <v>9021.8386527100047</v>
      </c>
      <c r="Z19" s="303"/>
      <c r="AA19" s="303"/>
      <c r="AB19" s="304"/>
      <c r="AC19" s="303"/>
    </row>
    <row r="20" spans="1:35" s="306" customFormat="1" ht="16.5" customHeight="1" x14ac:dyDescent="0.25">
      <c r="A20" s="298" t="s">
        <v>63</v>
      </c>
      <c r="B20" s="299">
        <v>1181.6289999999999</v>
      </c>
      <c r="C20" s="299">
        <v>2564.672</v>
      </c>
      <c r="D20" s="299">
        <v>80.436000000000007</v>
      </c>
      <c r="E20" s="299">
        <v>85.784999999999997</v>
      </c>
      <c r="F20" s="299">
        <v>1137.7929999999999</v>
      </c>
      <c r="G20" s="299">
        <v>31.577999999999999</v>
      </c>
      <c r="H20" s="299">
        <v>191.203</v>
      </c>
      <c r="I20" s="299">
        <v>268.89699999999999</v>
      </c>
      <c r="J20" s="299">
        <v>35.021999999999998</v>
      </c>
      <c r="K20" s="300">
        <v>5577.0150000000003</v>
      </c>
      <c r="L20" s="299">
        <v>414.31700000000001</v>
      </c>
      <c r="M20" s="299">
        <v>503.21899999999999</v>
      </c>
      <c r="N20" s="299">
        <v>167.255</v>
      </c>
      <c r="O20" s="299">
        <v>82.894999999999996</v>
      </c>
      <c r="P20" s="299">
        <v>80.284000000000006</v>
      </c>
      <c r="Q20" s="299">
        <v>385.71</v>
      </c>
      <c r="R20" s="301">
        <v>261.68799999999999</v>
      </c>
      <c r="S20" s="300">
        <v>1895.3680000000004</v>
      </c>
      <c r="T20" s="301">
        <v>7472.3830000000007</v>
      </c>
      <c r="U20" s="301">
        <v>2.4004988818240003</v>
      </c>
      <c r="V20" s="301">
        <v>0.116777570404</v>
      </c>
      <c r="W20" s="302">
        <v>7474.9002764522293</v>
      </c>
      <c r="X20" s="301">
        <v>8.391</v>
      </c>
      <c r="Y20" s="302">
        <v>7483.2912764522289</v>
      </c>
      <c r="Z20" s="303"/>
      <c r="AA20" s="303"/>
      <c r="AB20" s="304"/>
      <c r="AC20" s="303"/>
    </row>
    <row r="21" spans="1:35" s="306" customFormat="1" ht="16.5" customHeight="1" x14ac:dyDescent="0.25">
      <c r="A21" s="298" t="s">
        <v>64</v>
      </c>
      <c r="B21" s="299">
        <v>264.28800000000001</v>
      </c>
      <c r="C21" s="299">
        <v>614.39</v>
      </c>
      <c r="D21" s="299">
        <v>29.318000000000001</v>
      </c>
      <c r="E21" s="299">
        <v>11.858000000000001</v>
      </c>
      <c r="F21" s="299">
        <v>266.67700000000002</v>
      </c>
      <c r="G21" s="299">
        <v>1.839</v>
      </c>
      <c r="H21" s="299">
        <v>45.862000000000002</v>
      </c>
      <c r="I21" s="299">
        <v>36.767000000000003</v>
      </c>
      <c r="J21" s="299">
        <v>1.077</v>
      </c>
      <c r="K21" s="300">
        <v>1272.076</v>
      </c>
      <c r="L21" s="299">
        <v>92.858000000000004</v>
      </c>
      <c r="M21" s="299">
        <v>140.16800000000001</v>
      </c>
      <c r="N21" s="299">
        <v>17.039000000000001</v>
      </c>
      <c r="O21" s="299">
        <v>7.8129999999999997</v>
      </c>
      <c r="P21" s="299">
        <v>38.624000000000002</v>
      </c>
      <c r="Q21" s="299">
        <v>82.628</v>
      </c>
      <c r="R21" s="301">
        <v>43.411999999999999</v>
      </c>
      <c r="S21" s="300">
        <v>422.54199999999997</v>
      </c>
      <c r="T21" s="301">
        <v>1694.6179999999999</v>
      </c>
      <c r="U21" s="301">
        <v>4.1218497581679996</v>
      </c>
      <c r="V21" s="301">
        <v>0.111762313172</v>
      </c>
      <c r="W21" s="302">
        <v>1698.85161207134</v>
      </c>
      <c r="X21" s="301">
        <v>0.29899999999999999</v>
      </c>
      <c r="Y21" s="302">
        <v>1699.15061207134</v>
      </c>
      <c r="Z21" s="303"/>
      <c r="AA21" s="303"/>
      <c r="AB21" s="304"/>
      <c r="AC21" s="303"/>
    </row>
    <row r="22" spans="1:35" s="306" customFormat="1" ht="16.5" customHeight="1" x14ac:dyDescent="0.25">
      <c r="A22" s="298" t="s">
        <v>65</v>
      </c>
      <c r="B22" s="299">
        <v>479.39800000000002</v>
      </c>
      <c r="C22" s="299">
        <v>1009.308</v>
      </c>
      <c r="D22" s="299">
        <v>44.954000000000001</v>
      </c>
      <c r="E22" s="299">
        <v>29.946999999999999</v>
      </c>
      <c r="F22" s="299">
        <v>336.04899999999998</v>
      </c>
      <c r="G22" s="299">
        <v>0.67700000000000005</v>
      </c>
      <c r="H22" s="299">
        <v>78.015000000000001</v>
      </c>
      <c r="I22" s="299">
        <v>70.022999999999996</v>
      </c>
      <c r="J22" s="299">
        <v>18.297999999999998</v>
      </c>
      <c r="K22" s="300">
        <v>2066.6689999999999</v>
      </c>
      <c r="L22" s="299">
        <v>174.34100000000001</v>
      </c>
      <c r="M22" s="299">
        <v>235.73400000000001</v>
      </c>
      <c r="N22" s="299">
        <v>45.756</v>
      </c>
      <c r="O22" s="299">
        <v>73.12</v>
      </c>
      <c r="P22" s="299">
        <v>37.292000000000002</v>
      </c>
      <c r="Q22" s="299">
        <v>125.79</v>
      </c>
      <c r="R22" s="301">
        <v>104.63</v>
      </c>
      <c r="S22" s="300">
        <v>796.66300000000001</v>
      </c>
      <c r="T22" s="301">
        <v>2863.3319999999999</v>
      </c>
      <c r="U22" s="301">
        <v>1.54254493202</v>
      </c>
      <c r="V22" s="301">
        <v>0.11110095604879999</v>
      </c>
      <c r="W22" s="302">
        <v>2864.9856458880686</v>
      </c>
      <c r="X22" s="301">
        <v>1.6839999999999999</v>
      </c>
      <c r="Y22" s="302">
        <v>2866.6696458880688</v>
      </c>
      <c r="Z22" s="303"/>
      <c r="AA22" s="303"/>
      <c r="AB22" s="304"/>
      <c r="AC22" s="303"/>
    </row>
    <row r="23" spans="1:35" s="306" customFormat="1" ht="16.5" customHeight="1" x14ac:dyDescent="0.25">
      <c r="A23" s="298" t="s">
        <v>66</v>
      </c>
      <c r="B23" s="299">
        <v>1361.068</v>
      </c>
      <c r="C23" s="299">
        <v>2901.5430000000001</v>
      </c>
      <c r="D23" s="299">
        <v>337.63299999999998</v>
      </c>
      <c r="E23" s="299">
        <v>111.047</v>
      </c>
      <c r="F23" s="299">
        <v>1554.4079999999999</v>
      </c>
      <c r="G23" s="299">
        <v>119.319</v>
      </c>
      <c r="H23" s="299">
        <v>226.39599999999999</v>
      </c>
      <c r="I23" s="299">
        <v>216.66200000000001</v>
      </c>
      <c r="J23" s="299">
        <v>139.1</v>
      </c>
      <c r="K23" s="300">
        <v>6967.1759999999995</v>
      </c>
      <c r="L23" s="299">
        <v>614.62599999999998</v>
      </c>
      <c r="M23" s="299">
        <v>934.00699999999995</v>
      </c>
      <c r="N23" s="299">
        <v>514.37599999999998</v>
      </c>
      <c r="O23" s="299">
        <v>211.119</v>
      </c>
      <c r="P23" s="299">
        <v>241.398</v>
      </c>
      <c r="Q23" s="299">
        <v>551.88099999999997</v>
      </c>
      <c r="R23" s="301">
        <v>1303.8820000000001</v>
      </c>
      <c r="S23" s="300">
        <v>4371.2890000000007</v>
      </c>
      <c r="T23" s="301">
        <v>11338.465</v>
      </c>
      <c r="U23" s="301">
        <v>115.10339105</v>
      </c>
      <c r="V23" s="301">
        <v>28.926383195207997</v>
      </c>
      <c r="W23" s="302">
        <v>11482.494774245208</v>
      </c>
      <c r="X23" s="301">
        <v>0</v>
      </c>
      <c r="Y23" s="302">
        <v>11482.494774245208</v>
      </c>
      <c r="Z23" s="303"/>
      <c r="AA23" s="303"/>
      <c r="AB23" s="304"/>
      <c r="AC23" s="303"/>
    </row>
    <row r="24" spans="1:35" s="306" customFormat="1" ht="16.5" customHeight="1" x14ac:dyDescent="0.25">
      <c r="A24" s="298" t="s">
        <v>67</v>
      </c>
      <c r="B24" s="299">
        <v>368.149</v>
      </c>
      <c r="C24" s="299">
        <v>765.55</v>
      </c>
      <c r="D24" s="299">
        <v>71</v>
      </c>
      <c r="E24" s="299">
        <v>16.05</v>
      </c>
      <c r="F24" s="299">
        <v>317.73099999999999</v>
      </c>
      <c r="G24" s="299">
        <v>1.444</v>
      </c>
      <c r="H24" s="299">
        <v>58.386000000000003</v>
      </c>
      <c r="I24" s="299">
        <v>46.351999999999997</v>
      </c>
      <c r="J24" s="299">
        <v>16.917000000000002</v>
      </c>
      <c r="K24" s="300">
        <v>1661.579</v>
      </c>
      <c r="L24" s="299">
        <v>152.613</v>
      </c>
      <c r="M24" s="299">
        <v>223.47399999999999</v>
      </c>
      <c r="N24" s="299">
        <v>53.365000000000002</v>
      </c>
      <c r="O24" s="299">
        <v>73.935000000000002</v>
      </c>
      <c r="P24" s="299">
        <v>24.631</v>
      </c>
      <c r="Q24" s="299">
        <v>94.188999999999993</v>
      </c>
      <c r="R24" s="301">
        <v>124.026</v>
      </c>
      <c r="S24" s="300">
        <v>746.23299999999995</v>
      </c>
      <c r="T24" s="301">
        <v>2407.8119999999999</v>
      </c>
      <c r="U24" s="301">
        <v>4.9135399384160001</v>
      </c>
      <c r="V24" s="301">
        <v>0.173297866036</v>
      </c>
      <c r="W24" s="302">
        <v>2412.8988378044519</v>
      </c>
      <c r="X24" s="301">
        <v>1.5</v>
      </c>
      <c r="Y24" s="302">
        <v>2414.3988378044519</v>
      </c>
      <c r="Z24" s="303"/>
      <c r="AA24" s="303"/>
      <c r="AB24" s="304"/>
      <c r="AC24" s="303"/>
    </row>
    <row r="25" spans="1:35" s="306" customFormat="1" ht="16.5" customHeight="1" x14ac:dyDescent="0.25">
      <c r="A25" s="298" t="s">
        <v>68</v>
      </c>
      <c r="B25" s="299">
        <v>87.096000000000004</v>
      </c>
      <c r="C25" s="299">
        <v>204.24700000000001</v>
      </c>
      <c r="D25" s="299">
        <v>7.8120000000000003</v>
      </c>
      <c r="E25" s="299">
        <v>2.2349999999999999</v>
      </c>
      <c r="F25" s="299">
        <v>71.406999999999996</v>
      </c>
      <c r="G25" s="299">
        <v>0.82599999999999996</v>
      </c>
      <c r="H25" s="299">
        <v>14.5</v>
      </c>
      <c r="I25" s="299">
        <v>7.3849999999999998</v>
      </c>
      <c r="J25" s="299">
        <v>6.4059999999999997</v>
      </c>
      <c r="K25" s="300">
        <v>401.91400000000004</v>
      </c>
      <c r="L25" s="299">
        <v>51.329000000000001</v>
      </c>
      <c r="M25" s="299">
        <v>48.706000000000003</v>
      </c>
      <c r="N25" s="299">
        <v>43.08</v>
      </c>
      <c r="O25" s="299">
        <v>11.933999999999999</v>
      </c>
      <c r="P25" s="299">
        <v>7.24</v>
      </c>
      <c r="Q25" s="299">
        <v>22.782</v>
      </c>
      <c r="R25" s="301">
        <v>69.974999999999994</v>
      </c>
      <c r="S25" s="300">
        <v>255.04600000000002</v>
      </c>
      <c r="T25" s="301">
        <v>656.96</v>
      </c>
      <c r="U25" s="301">
        <v>1.9044923263399998</v>
      </c>
      <c r="V25" s="301">
        <v>7.1049242159999998E-2</v>
      </c>
      <c r="W25" s="302">
        <v>658.93554156850007</v>
      </c>
      <c r="X25" s="301">
        <v>5.5E-2</v>
      </c>
      <c r="Y25" s="302">
        <v>658.99054156850002</v>
      </c>
      <c r="Z25" s="303"/>
      <c r="AA25" s="303"/>
      <c r="AB25" s="304"/>
      <c r="AC25" s="303"/>
    </row>
    <row r="26" spans="1:35" s="306" customFormat="1" ht="16.5" customHeight="1" x14ac:dyDescent="0.25">
      <c r="A26" s="298" t="s">
        <v>69</v>
      </c>
      <c r="B26" s="299">
        <v>1174.4939999999999</v>
      </c>
      <c r="C26" s="299">
        <v>2940.0070000000001</v>
      </c>
      <c r="D26" s="299">
        <v>473.52</v>
      </c>
      <c r="E26" s="299">
        <v>44.844999999999999</v>
      </c>
      <c r="F26" s="299">
        <v>1090.425</v>
      </c>
      <c r="G26" s="299">
        <v>16.167000000000002</v>
      </c>
      <c r="H26" s="299">
        <v>236.75200000000001</v>
      </c>
      <c r="I26" s="299">
        <v>141.52199999999999</v>
      </c>
      <c r="J26" s="299">
        <v>90.572000000000003</v>
      </c>
      <c r="K26" s="300">
        <v>6208.3040000000019</v>
      </c>
      <c r="L26" s="299">
        <v>651.00800000000004</v>
      </c>
      <c r="M26" s="299">
        <v>895.25800000000004</v>
      </c>
      <c r="N26" s="299">
        <v>755.59699999999998</v>
      </c>
      <c r="O26" s="299">
        <v>284.34800000000001</v>
      </c>
      <c r="P26" s="299">
        <v>145.065</v>
      </c>
      <c r="Q26" s="299">
        <v>181.18100000000001</v>
      </c>
      <c r="R26" s="301">
        <v>811.327</v>
      </c>
      <c r="S26" s="300">
        <v>3723.7840000000006</v>
      </c>
      <c r="T26" s="301">
        <v>9932.0880000000034</v>
      </c>
      <c r="U26" s="301">
        <v>12.189479791467999</v>
      </c>
      <c r="V26" s="301">
        <v>2.894865873104</v>
      </c>
      <c r="W26" s="302">
        <v>9947.1723456645759</v>
      </c>
      <c r="X26" s="301">
        <v>9.4580000000000002</v>
      </c>
      <c r="Y26" s="302">
        <v>9956.6303456645765</v>
      </c>
      <c r="Z26" s="303"/>
      <c r="AA26" s="303"/>
      <c r="AB26" s="304"/>
      <c r="AC26" s="303"/>
    </row>
    <row r="27" spans="1:35" s="306" customFormat="1" ht="16.5" customHeight="1" x14ac:dyDescent="0.25">
      <c r="A27" s="298" t="s">
        <v>70</v>
      </c>
      <c r="B27" s="299">
        <v>1132.0239999999999</v>
      </c>
      <c r="C27" s="299">
        <v>2045.1890000000001</v>
      </c>
      <c r="D27" s="299">
        <v>113.626</v>
      </c>
      <c r="E27" s="299">
        <v>33.828000000000003</v>
      </c>
      <c r="F27" s="299">
        <v>768.13</v>
      </c>
      <c r="G27" s="299">
        <v>10.52</v>
      </c>
      <c r="H27" s="299">
        <v>156.62200000000001</v>
      </c>
      <c r="I27" s="299">
        <v>113.655</v>
      </c>
      <c r="J27" s="299">
        <v>100.976</v>
      </c>
      <c r="K27" s="300">
        <v>4474.57</v>
      </c>
      <c r="L27" s="299">
        <v>512.87900000000002</v>
      </c>
      <c r="M27" s="299">
        <v>637.95500000000004</v>
      </c>
      <c r="N27" s="299">
        <v>266.36099999999999</v>
      </c>
      <c r="O27" s="299">
        <v>181.37100000000001</v>
      </c>
      <c r="P27" s="299">
        <v>105.21599999999999</v>
      </c>
      <c r="Q27" s="299">
        <v>269.02100000000002</v>
      </c>
      <c r="R27" s="301">
        <v>704.16899999999998</v>
      </c>
      <c r="S27" s="300">
        <v>2676.9720000000002</v>
      </c>
      <c r="T27" s="301">
        <v>7151.5419999999995</v>
      </c>
      <c r="U27" s="301">
        <v>8.8166696264199995</v>
      </c>
      <c r="V27" s="301">
        <v>1.0728212245896001</v>
      </c>
      <c r="W27" s="302">
        <v>7161.4314908510087</v>
      </c>
      <c r="X27" s="301">
        <v>4.3049999999999997</v>
      </c>
      <c r="Y27" s="302">
        <v>7165.736490851009</v>
      </c>
      <c r="Z27" s="303"/>
      <c r="AA27" s="303"/>
      <c r="AB27" s="304"/>
      <c r="AC27" s="303"/>
    </row>
    <row r="28" spans="1:35" s="306" customFormat="1" ht="16.5" customHeight="1" x14ac:dyDescent="0.25">
      <c r="A28" s="298" t="s">
        <v>71</v>
      </c>
      <c r="B28" s="299">
        <v>159.19900000000001</v>
      </c>
      <c r="C28" s="299">
        <v>381.12200000000001</v>
      </c>
      <c r="D28" s="299">
        <v>8.202</v>
      </c>
      <c r="E28" s="299">
        <v>3.89</v>
      </c>
      <c r="F28" s="299">
        <v>124.33799999999999</v>
      </c>
      <c r="G28" s="299">
        <v>0.184</v>
      </c>
      <c r="H28" s="299">
        <v>30.082000000000001</v>
      </c>
      <c r="I28" s="299">
        <v>28.48</v>
      </c>
      <c r="J28" s="299">
        <v>12.15</v>
      </c>
      <c r="K28" s="300">
        <v>747.64699999999993</v>
      </c>
      <c r="L28" s="299">
        <v>80.546999999999997</v>
      </c>
      <c r="M28" s="299">
        <v>82.275999999999996</v>
      </c>
      <c r="N28" s="299">
        <v>35.951999999999998</v>
      </c>
      <c r="O28" s="299">
        <v>46.238999999999997</v>
      </c>
      <c r="P28" s="299">
        <v>27.17</v>
      </c>
      <c r="Q28" s="299">
        <v>33.276000000000003</v>
      </c>
      <c r="R28" s="301">
        <v>17.992999999999999</v>
      </c>
      <c r="S28" s="300">
        <v>323.45299999999997</v>
      </c>
      <c r="T28" s="301">
        <v>1071.0999999999999</v>
      </c>
      <c r="U28" s="301">
        <v>1.1809789517039999</v>
      </c>
      <c r="V28" s="301">
        <v>7.6511936555999999E-2</v>
      </c>
      <c r="W28" s="302">
        <v>1072.3574908882599</v>
      </c>
      <c r="X28" s="301">
        <v>0</v>
      </c>
      <c r="Y28" s="302">
        <v>1072.3574908882599</v>
      </c>
      <c r="Z28" s="303"/>
      <c r="AA28" s="303"/>
      <c r="AB28" s="304"/>
      <c r="AC28" s="303"/>
    </row>
    <row r="29" spans="1:35" s="306" customFormat="1" ht="16.5" customHeight="1" x14ac:dyDescent="0.25">
      <c r="A29" s="298" t="s">
        <v>72</v>
      </c>
      <c r="B29" s="299">
        <v>428.55500000000001</v>
      </c>
      <c r="C29" s="299">
        <v>1221.1400000000001</v>
      </c>
      <c r="D29" s="299">
        <v>117.34</v>
      </c>
      <c r="E29" s="299">
        <v>7.6349999999999998</v>
      </c>
      <c r="F29" s="299">
        <v>305.24599999999998</v>
      </c>
      <c r="G29" s="299">
        <v>22.838999999999999</v>
      </c>
      <c r="H29" s="299">
        <v>88.543000000000006</v>
      </c>
      <c r="I29" s="299">
        <v>25.058</v>
      </c>
      <c r="J29" s="299">
        <v>19.073</v>
      </c>
      <c r="K29" s="300">
        <v>2235.4290000000001</v>
      </c>
      <c r="L29" s="299">
        <v>247.899</v>
      </c>
      <c r="M29" s="299">
        <v>340.28300000000002</v>
      </c>
      <c r="N29" s="299">
        <v>118.773</v>
      </c>
      <c r="O29" s="299">
        <v>64.704999999999998</v>
      </c>
      <c r="P29" s="299">
        <v>76.923000000000002</v>
      </c>
      <c r="Q29" s="299">
        <v>127.961</v>
      </c>
      <c r="R29" s="301">
        <v>188.46700000000001</v>
      </c>
      <c r="S29" s="300">
        <v>1165.0110000000002</v>
      </c>
      <c r="T29" s="301">
        <v>3400.4400000000005</v>
      </c>
      <c r="U29" s="301">
        <v>7.8263046606</v>
      </c>
      <c r="V29" s="301">
        <v>0.28154159530639994</v>
      </c>
      <c r="W29" s="302">
        <v>3408.5478462559067</v>
      </c>
      <c r="X29" s="301">
        <v>0</v>
      </c>
      <c r="Y29" s="302">
        <v>3408.5478462559067</v>
      </c>
      <c r="Z29" s="303"/>
      <c r="AA29" s="303"/>
      <c r="AB29" s="304"/>
      <c r="AC29" s="303"/>
    </row>
    <row r="30" spans="1:35" s="306" customFormat="1" ht="16.5" customHeight="1" x14ac:dyDescent="0.25">
      <c r="A30" s="298" t="s">
        <v>73</v>
      </c>
      <c r="B30" s="299">
        <v>1018.296</v>
      </c>
      <c r="C30" s="299">
        <v>2902.46</v>
      </c>
      <c r="D30" s="299">
        <v>196.30699999999999</v>
      </c>
      <c r="E30" s="299">
        <v>40.884</v>
      </c>
      <c r="F30" s="299">
        <v>707.13199999999995</v>
      </c>
      <c r="G30" s="299">
        <v>38.637999999999998</v>
      </c>
      <c r="H30" s="299">
        <v>224.553</v>
      </c>
      <c r="I30" s="299">
        <v>166.31100000000001</v>
      </c>
      <c r="J30" s="299">
        <v>44.256</v>
      </c>
      <c r="K30" s="300">
        <v>5338.8369999999995</v>
      </c>
      <c r="L30" s="299">
        <v>588.95799999999997</v>
      </c>
      <c r="M30" s="299">
        <v>879.86199999999997</v>
      </c>
      <c r="N30" s="299">
        <v>520.35799999999995</v>
      </c>
      <c r="O30" s="299">
        <v>177.374</v>
      </c>
      <c r="P30" s="299">
        <v>198.92400000000001</v>
      </c>
      <c r="Q30" s="299">
        <v>366.19600000000003</v>
      </c>
      <c r="R30" s="301">
        <v>720.32500000000005</v>
      </c>
      <c r="S30" s="300">
        <v>3451.9969999999994</v>
      </c>
      <c r="T30" s="301">
        <v>8790.8339999999989</v>
      </c>
      <c r="U30" s="301">
        <v>5.4281258581679994</v>
      </c>
      <c r="V30" s="301">
        <v>0.24506314278399999</v>
      </c>
      <c r="W30" s="302">
        <v>8796.5071890009513</v>
      </c>
      <c r="X30" s="301">
        <v>4.0039999999999996</v>
      </c>
      <c r="Y30" s="302">
        <v>8800.5111890009521</v>
      </c>
      <c r="Z30" s="303"/>
      <c r="AA30" s="303"/>
      <c r="AB30" s="304"/>
      <c r="AC30" s="303"/>
    </row>
    <row r="31" spans="1:35" s="306" customFormat="1" ht="16.5" customHeight="1" x14ac:dyDescent="0.25">
      <c r="A31" s="298" t="s">
        <v>74</v>
      </c>
      <c r="B31" s="299">
        <v>487.56799999999998</v>
      </c>
      <c r="C31" s="299">
        <v>1172.635</v>
      </c>
      <c r="D31" s="299">
        <v>18.317</v>
      </c>
      <c r="E31" s="299">
        <v>13.465</v>
      </c>
      <c r="F31" s="299">
        <v>449.51100000000002</v>
      </c>
      <c r="G31" s="299">
        <v>4.4420000000000002</v>
      </c>
      <c r="H31" s="299">
        <v>90.424000000000007</v>
      </c>
      <c r="I31" s="299">
        <v>49.238999999999997</v>
      </c>
      <c r="J31" s="299">
        <v>22.556000000000001</v>
      </c>
      <c r="K31" s="300">
        <v>2308.1570000000002</v>
      </c>
      <c r="L31" s="299">
        <v>198.95500000000001</v>
      </c>
      <c r="M31" s="299">
        <v>328.95499999999998</v>
      </c>
      <c r="N31" s="299">
        <v>117.88</v>
      </c>
      <c r="O31" s="299">
        <v>61.973999999999997</v>
      </c>
      <c r="P31" s="299">
        <v>70.495999999999995</v>
      </c>
      <c r="Q31" s="299">
        <v>105.315</v>
      </c>
      <c r="R31" s="301">
        <v>92.858999999999995</v>
      </c>
      <c r="S31" s="300">
        <v>976.43400000000008</v>
      </c>
      <c r="T31" s="301">
        <v>3284.5910000000003</v>
      </c>
      <c r="U31" s="301">
        <v>8.1495906837559993</v>
      </c>
      <c r="V31" s="301">
        <v>5.68385053276E-2</v>
      </c>
      <c r="W31" s="302">
        <v>3292.7974291890837</v>
      </c>
      <c r="X31" s="301">
        <v>0.33100000000000002</v>
      </c>
      <c r="Y31" s="302">
        <v>3293.1284291890838</v>
      </c>
      <c r="Z31" s="303"/>
      <c r="AA31" s="303"/>
      <c r="AB31" s="304"/>
      <c r="AC31" s="303"/>
    </row>
    <row r="32" spans="1:35" s="277" customFormat="1" ht="16.5" customHeight="1" x14ac:dyDescent="0.25">
      <c r="A32" s="307"/>
      <c r="B32" s="308"/>
      <c r="C32" s="308"/>
      <c r="D32" s="308"/>
      <c r="E32" s="308"/>
      <c r="F32" s="308"/>
      <c r="G32" s="308"/>
      <c r="H32" s="308"/>
      <c r="I32" s="308"/>
      <c r="J32" s="299"/>
      <c r="K32" s="300"/>
      <c r="L32" s="308"/>
      <c r="M32" s="308"/>
      <c r="N32" s="308"/>
      <c r="O32" s="308"/>
      <c r="P32" s="308"/>
      <c r="Q32" s="308"/>
      <c r="R32" s="309"/>
      <c r="S32" s="310"/>
      <c r="T32" s="309"/>
      <c r="U32" s="301"/>
      <c r="V32" s="311"/>
      <c r="W32" s="312"/>
      <c r="X32" s="309"/>
      <c r="Y32" s="302"/>
      <c r="Z32" s="305"/>
      <c r="AA32" s="303"/>
      <c r="AB32" s="313"/>
      <c r="AC32" s="303"/>
      <c r="AD32" s="306"/>
      <c r="AE32" s="306"/>
      <c r="AF32" s="306"/>
      <c r="AG32" s="306"/>
      <c r="AH32" s="306"/>
      <c r="AI32" s="306"/>
    </row>
    <row r="33" spans="1:35" x14ac:dyDescent="0.25">
      <c r="A33" s="314" t="s">
        <v>75</v>
      </c>
      <c r="B33" s="315">
        <v>15154.502</v>
      </c>
      <c r="C33" s="315">
        <v>35606.298999999999</v>
      </c>
      <c r="D33" s="315">
        <v>2241.8349999999996</v>
      </c>
      <c r="E33" s="315">
        <v>935.43799999999999</v>
      </c>
      <c r="F33" s="315">
        <v>14639.124999999995</v>
      </c>
      <c r="G33" s="315">
        <v>407.81599999999997</v>
      </c>
      <c r="H33" s="315">
        <v>2715.607</v>
      </c>
      <c r="I33" s="315">
        <v>2653.5320000000002</v>
      </c>
      <c r="J33" s="315">
        <v>709.84599999999989</v>
      </c>
      <c r="K33" s="302">
        <v>75064.000000000015</v>
      </c>
      <c r="L33" s="315">
        <v>6664.1649999999991</v>
      </c>
      <c r="M33" s="315">
        <v>9011.1530000000002</v>
      </c>
      <c r="N33" s="315">
        <v>4700.4269999999997</v>
      </c>
      <c r="O33" s="315">
        <v>1897.7159999999999</v>
      </c>
      <c r="P33" s="315">
        <v>1840.8740000000003</v>
      </c>
      <c r="Q33" s="315">
        <v>6627.4669999999996</v>
      </c>
      <c r="R33" s="315">
        <v>8658.5600000000031</v>
      </c>
      <c r="S33" s="316">
        <v>39400.362000000001</v>
      </c>
      <c r="T33" s="315">
        <v>114464.36200000002</v>
      </c>
      <c r="U33" s="315">
        <v>166.73880195920796</v>
      </c>
      <c r="V33" s="315">
        <v>35.259211126719599</v>
      </c>
      <c r="W33" s="316">
        <v>114666.36001308593</v>
      </c>
      <c r="X33" s="315">
        <v>45.527999999999999</v>
      </c>
      <c r="Y33" s="302">
        <v>114711.88801308592</v>
      </c>
      <c r="Z33" s="306"/>
      <c r="AA33" s="306"/>
      <c r="AB33" s="317"/>
      <c r="AC33" s="317"/>
      <c r="AD33" s="317"/>
      <c r="AE33" s="317"/>
      <c r="AF33" s="317"/>
      <c r="AG33" s="317"/>
      <c r="AH33" s="317"/>
      <c r="AI33" s="317"/>
    </row>
    <row r="34" spans="1:35" ht="18.75" x14ac:dyDescent="0.25">
      <c r="A34" s="318" t="s">
        <v>154</v>
      </c>
      <c r="B34" s="318"/>
      <c r="C34" s="318"/>
      <c r="D34" s="318"/>
      <c r="E34" s="318"/>
      <c r="F34" s="318"/>
      <c r="G34" s="318"/>
      <c r="H34" s="319"/>
      <c r="I34" s="319"/>
      <c r="J34" s="319"/>
      <c r="K34" s="320"/>
      <c r="L34" s="319"/>
      <c r="M34" s="319"/>
      <c r="N34" s="319"/>
      <c r="O34" s="319"/>
      <c r="P34" s="319"/>
      <c r="Q34" s="319"/>
      <c r="R34" s="319"/>
      <c r="S34" s="321"/>
      <c r="T34" s="319"/>
      <c r="U34" s="319"/>
      <c r="V34" s="319"/>
      <c r="W34" s="321"/>
      <c r="X34" s="319"/>
      <c r="Y34" s="320"/>
      <c r="Z34" s="306"/>
      <c r="AA34" s="306"/>
      <c r="AB34" s="317"/>
      <c r="AC34" s="317"/>
      <c r="AD34" s="317"/>
      <c r="AE34" s="317"/>
      <c r="AF34" s="317"/>
      <c r="AG34" s="317"/>
      <c r="AH34" s="317"/>
      <c r="AI34" s="317"/>
    </row>
    <row r="35" spans="1:35" ht="18.75" x14ac:dyDescent="0.3">
      <c r="A35" s="322" t="s">
        <v>155</v>
      </c>
      <c r="B35" s="323"/>
      <c r="C35" s="323"/>
      <c r="D35" s="323"/>
      <c r="E35" s="323"/>
      <c r="F35" s="323"/>
      <c r="G35" s="323"/>
      <c r="H35" s="323"/>
      <c r="I35" s="323"/>
      <c r="J35" s="323"/>
      <c r="K35" s="323"/>
      <c r="L35" s="323"/>
      <c r="M35" s="323"/>
      <c r="N35" s="323"/>
      <c r="O35" s="323"/>
      <c r="P35" s="277"/>
      <c r="Q35" s="277"/>
      <c r="R35" s="277"/>
      <c r="S35" s="277"/>
      <c r="T35" s="277"/>
      <c r="U35" s="277"/>
      <c r="V35" s="277"/>
      <c r="W35" s="277"/>
      <c r="X35" s="306"/>
      <c r="Y35" s="306"/>
      <c r="Z35" s="306"/>
      <c r="AA35" s="306"/>
      <c r="AB35" s="317"/>
      <c r="AC35" s="317"/>
      <c r="AD35" s="317"/>
      <c r="AE35" s="317"/>
      <c r="AF35" s="317"/>
      <c r="AG35" s="317"/>
      <c r="AH35" s="317"/>
      <c r="AI35" s="317"/>
    </row>
    <row r="36" spans="1:35" ht="18.75" x14ac:dyDescent="0.3">
      <c r="A36" s="322" t="s">
        <v>156</v>
      </c>
      <c r="B36" s="323"/>
      <c r="C36" s="323"/>
      <c r="D36" s="323"/>
      <c r="E36" s="323"/>
      <c r="F36" s="323"/>
      <c r="G36" s="323"/>
      <c r="H36" s="323"/>
      <c r="I36" s="323"/>
      <c r="J36" s="323"/>
      <c r="K36" s="323"/>
      <c r="L36" s="323"/>
      <c r="M36" s="323"/>
      <c r="N36" s="323"/>
      <c r="O36" s="323"/>
      <c r="P36" s="277"/>
      <c r="Q36" s="277"/>
      <c r="R36" s="277"/>
      <c r="S36" s="277"/>
      <c r="T36" s="277"/>
      <c r="U36" s="277"/>
      <c r="V36" s="277"/>
      <c r="W36" s="277"/>
      <c r="X36" s="306"/>
      <c r="Y36" s="306"/>
      <c r="Z36" s="306"/>
      <c r="AA36" s="306"/>
      <c r="AB36" s="317"/>
      <c r="AC36" s="317"/>
      <c r="AD36" s="317"/>
      <c r="AE36" s="317"/>
      <c r="AF36" s="317"/>
      <c r="AG36" s="317"/>
      <c r="AH36" s="317"/>
      <c r="AI36" s="317"/>
    </row>
    <row r="37" spans="1:35" ht="18.75" x14ac:dyDescent="0.3">
      <c r="A37" s="322" t="s">
        <v>157</v>
      </c>
      <c r="B37" s="323"/>
      <c r="C37" s="323"/>
      <c r="D37" s="323"/>
      <c r="E37" s="323"/>
      <c r="F37" s="323"/>
      <c r="G37" s="323"/>
      <c r="H37" s="323"/>
      <c r="I37" s="323"/>
      <c r="J37" s="323"/>
      <c r="K37" s="323"/>
      <c r="L37" s="323"/>
      <c r="M37" s="323"/>
      <c r="N37" s="323"/>
      <c r="O37" s="323"/>
      <c r="P37" s="277"/>
      <c r="Q37" s="277"/>
      <c r="R37" s="277"/>
      <c r="S37" s="277"/>
      <c r="T37" s="277"/>
      <c r="U37" s="277"/>
      <c r="V37" s="277"/>
      <c r="W37" s="277"/>
      <c r="X37" s="277"/>
      <c r="Y37" s="277"/>
      <c r="Z37" s="277"/>
      <c r="AA37" s="277"/>
    </row>
    <row r="38" spans="1:35" ht="18.75" x14ac:dyDescent="0.3">
      <c r="A38" s="322" t="s">
        <v>158</v>
      </c>
      <c r="B38" s="323"/>
      <c r="C38" s="323"/>
      <c r="D38" s="323"/>
      <c r="E38" s="323"/>
      <c r="F38" s="323"/>
      <c r="G38" s="323"/>
      <c r="H38" s="323"/>
      <c r="I38" s="323"/>
      <c r="J38" s="323"/>
      <c r="K38" s="323"/>
      <c r="L38" s="323"/>
      <c r="M38" s="323"/>
      <c r="N38" s="323"/>
      <c r="O38" s="323"/>
      <c r="P38" s="277"/>
      <c r="Q38" s="277"/>
      <c r="R38" s="277"/>
      <c r="S38" s="324"/>
      <c r="T38" s="324"/>
      <c r="U38" s="324"/>
      <c r="V38" s="324"/>
      <c r="W38" s="325"/>
      <c r="X38" s="277"/>
      <c r="Y38" s="277"/>
      <c r="Z38" s="277"/>
      <c r="AA38" s="277"/>
    </row>
    <row r="39" spans="1:35" ht="18.75" x14ac:dyDescent="0.3">
      <c r="A39" s="322" t="s">
        <v>159</v>
      </c>
      <c r="B39" s="277"/>
      <c r="C39" s="277"/>
      <c r="D39" s="277"/>
      <c r="E39" s="277"/>
      <c r="F39" s="277"/>
      <c r="G39" s="277"/>
      <c r="H39" s="277"/>
      <c r="I39" s="277"/>
      <c r="J39" s="277"/>
      <c r="K39" s="277"/>
      <c r="L39" s="277"/>
      <c r="M39" s="277"/>
      <c r="N39" s="277"/>
      <c r="O39" s="277"/>
      <c r="P39" s="277"/>
      <c r="Q39" s="277"/>
      <c r="R39" s="277"/>
      <c r="S39" s="324"/>
      <c r="T39" s="324"/>
      <c r="U39" s="324"/>
      <c r="V39" s="324"/>
      <c r="W39" s="325"/>
      <c r="X39" s="277"/>
      <c r="Y39" s="277"/>
      <c r="Z39" s="277"/>
      <c r="AA39" s="277"/>
    </row>
    <row r="40" spans="1:35" ht="18.75" x14ac:dyDescent="0.3">
      <c r="A40" s="322" t="s">
        <v>160</v>
      </c>
      <c r="B40" s="277"/>
      <c r="C40" s="277"/>
      <c r="D40" s="277"/>
      <c r="E40" s="277"/>
      <c r="F40" s="277"/>
      <c r="G40" s="277"/>
      <c r="H40" s="277"/>
      <c r="I40" s="277"/>
      <c r="J40" s="277"/>
      <c r="K40" s="277"/>
      <c r="L40" s="277"/>
      <c r="M40" s="277"/>
      <c r="N40" s="277"/>
      <c r="O40" s="277"/>
      <c r="P40" s="277"/>
      <c r="Q40" s="277"/>
      <c r="R40" s="277"/>
      <c r="S40" s="324"/>
      <c r="T40" s="324"/>
      <c r="U40" s="324"/>
      <c r="V40" s="324"/>
      <c r="W40" s="326"/>
      <c r="X40" s="277"/>
      <c r="Y40" s="277"/>
      <c r="Z40" s="277"/>
      <c r="AA40" s="277"/>
    </row>
    <row r="41" spans="1:35" ht="18.75" x14ac:dyDescent="0.3">
      <c r="A41" s="322" t="s">
        <v>161</v>
      </c>
      <c r="B41" s="277"/>
      <c r="C41" s="277"/>
      <c r="D41" s="277"/>
      <c r="E41" s="277"/>
      <c r="F41" s="277"/>
      <c r="G41" s="277"/>
      <c r="H41" s="277"/>
      <c r="I41" s="277"/>
      <c r="J41" s="277"/>
      <c r="K41" s="277"/>
      <c r="L41" s="277"/>
      <c r="M41" s="277"/>
      <c r="N41" s="277"/>
      <c r="O41" s="277"/>
      <c r="P41" s="277"/>
      <c r="Q41" s="277"/>
      <c r="R41" s="277"/>
      <c r="S41" s="324"/>
      <c r="T41" s="324"/>
      <c r="U41" s="324"/>
      <c r="V41" s="324"/>
      <c r="W41" s="326"/>
      <c r="X41" s="277"/>
      <c r="Y41" s="277"/>
      <c r="Z41" s="277"/>
      <c r="AA41" s="277"/>
    </row>
    <row r="42" spans="1:35" ht="18.75" x14ac:dyDescent="0.3">
      <c r="A42" s="322" t="s">
        <v>162</v>
      </c>
      <c r="B42" s="277"/>
      <c r="C42" s="277"/>
      <c r="D42" s="277"/>
      <c r="E42" s="277"/>
      <c r="F42" s="277"/>
      <c r="G42" s="277"/>
      <c r="H42" s="277"/>
      <c r="I42" s="277"/>
      <c r="J42" s="277"/>
      <c r="K42" s="277"/>
      <c r="L42" s="277"/>
      <c r="M42" s="277"/>
      <c r="N42" s="277"/>
      <c r="O42" s="277"/>
      <c r="P42" s="277"/>
      <c r="Q42" s="277"/>
      <c r="R42" s="277"/>
      <c r="S42" s="324"/>
      <c r="T42" s="324"/>
      <c r="U42" s="324"/>
      <c r="V42" s="324"/>
      <c r="W42" s="326"/>
      <c r="X42" s="277"/>
      <c r="Y42" s="277"/>
      <c r="Z42" s="277"/>
      <c r="AA42" s="277"/>
    </row>
    <row r="43" spans="1:35" x14ac:dyDescent="0.25">
      <c r="A43" s="277"/>
      <c r="B43" s="277"/>
      <c r="C43" s="277"/>
      <c r="D43" s="277"/>
      <c r="E43" s="277"/>
      <c r="F43" s="277"/>
      <c r="G43" s="277"/>
      <c r="H43" s="277"/>
      <c r="I43" s="277"/>
      <c r="J43" s="277"/>
      <c r="K43" s="277"/>
      <c r="L43" s="277"/>
      <c r="M43" s="277"/>
      <c r="N43" s="277"/>
      <c r="O43" s="277"/>
      <c r="P43" s="277"/>
      <c r="Q43" s="277"/>
      <c r="R43" s="277"/>
      <c r="S43" s="324"/>
      <c r="T43" s="324"/>
      <c r="U43" s="324"/>
      <c r="V43" s="324"/>
      <c r="W43" s="326"/>
      <c r="X43" s="277"/>
      <c r="Y43" s="277"/>
      <c r="Z43" s="277"/>
      <c r="AA43" s="277"/>
    </row>
    <row r="44" spans="1:35" x14ac:dyDescent="0.25">
      <c r="A44" s="277"/>
      <c r="B44" s="277"/>
      <c r="C44" s="277"/>
      <c r="D44" s="277"/>
      <c r="E44" s="277"/>
      <c r="F44" s="277"/>
      <c r="G44" s="277"/>
      <c r="H44" s="277"/>
      <c r="I44" s="277"/>
      <c r="J44" s="277"/>
      <c r="K44" s="277"/>
      <c r="L44" s="277"/>
      <c r="M44" s="277"/>
      <c r="N44" s="277"/>
      <c r="O44" s="277"/>
      <c r="P44" s="277"/>
      <c r="Q44" s="277"/>
      <c r="R44" s="277"/>
      <c r="S44" s="324"/>
      <c r="T44" s="324"/>
      <c r="U44" s="324"/>
      <c r="V44" s="324"/>
      <c r="W44" s="326"/>
      <c r="X44" s="277"/>
      <c r="Y44" s="277"/>
      <c r="Z44" s="277"/>
      <c r="AA44" s="277"/>
    </row>
    <row r="45" spans="1:35" x14ac:dyDescent="0.25">
      <c r="A45" s="277"/>
      <c r="B45" s="277"/>
      <c r="C45" s="277"/>
      <c r="D45" s="277"/>
      <c r="E45" s="277"/>
      <c r="F45" s="277"/>
      <c r="G45" s="277"/>
      <c r="H45" s="277"/>
      <c r="I45" s="277"/>
      <c r="J45" s="277"/>
      <c r="K45" s="277"/>
      <c r="L45" s="277"/>
      <c r="M45" s="277"/>
      <c r="N45" s="277"/>
      <c r="O45" s="277"/>
      <c r="P45" s="277"/>
      <c r="Q45" s="277"/>
      <c r="R45" s="277"/>
      <c r="S45" s="324"/>
      <c r="T45" s="324"/>
      <c r="U45" s="324"/>
      <c r="V45" s="324"/>
      <c r="W45" s="326"/>
      <c r="X45" s="277"/>
      <c r="Y45" s="277"/>
      <c r="Z45" s="277"/>
      <c r="AA45" s="277"/>
    </row>
    <row r="46" spans="1:35" x14ac:dyDescent="0.25">
      <c r="A46" s="277"/>
      <c r="B46" s="277"/>
      <c r="C46" s="277"/>
      <c r="D46" s="277"/>
      <c r="E46" s="277"/>
      <c r="F46" s="277"/>
      <c r="G46" s="277"/>
      <c r="H46" s="277"/>
      <c r="I46" s="277"/>
      <c r="J46" s="277"/>
      <c r="K46" s="277"/>
      <c r="L46" s="277"/>
      <c r="M46" s="277"/>
      <c r="N46" s="277"/>
      <c r="O46" s="277"/>
      <c r="P46" s="277"/>
      <c r="Q46" s="277"/>
      <c r="R46" s="277"/>
      <c r="S46" s="324"/>
      <c r="T46" s="324"/>
      <c r="U46" s="324"/>
      <c r="V46" s="324"/>
      <c r="W46" s="326"/>
      <c r="X46" s="277"/>
      <c r="Y46" s="277"/>
      <c r="Z46" s="277"/>
      <c r="AA46" s="277"/>
    </row>
    <row r="47" spans="1:35" x14ac:dyDescent="0.25">
      <c r="A47" s="277"/>
      <c r="B47" s="277"/>
      <c r="C47" s="277"/>
      <c r="D47" s="277"/>
      <c r="E47" s="277"/>
      <c r="F47" s="277"/>
      <c r="G47" s="277"/>
      <c r="H47" s="277"/>
      <c r="I47" s="277"/>
      <c r="J47" s="277"/>
      <c r="K47" s="277"/>
      <c r="L47" s="277"/>
      <c r="M47" s="277"/>
      <c r="N47" s="277"/>
      <c r="O47" s="277"/>
      <c r="P47" s="277"/>
      <c r="Q47" s="277"/>
      <c r="R47" s="277"/>
      <c r="S47" s="324"/>
      <c r="T47" s="324"/>
      <c r="U47" s="324"/>
      <c r="V47" s="324"/>
      <c r="W47" s="326"/>
      <c r="X47" s="277"/>
      <c r="Y47" s="277"/>
      <c r="Z47" s="277"/>
      <c r="AA47" s="277"/>
    </row>
    <row r="48" spans="1:35" x14ac:dyDescent="0.25">
      <c r="A48" s="277"/>
      <c r="B48" s="277"/>
      <c r="C48" s="277"/>
      <c r="D48" s="277"/>
      <c r="E48" s="277"/>
      <c r="F48" s="277"/>
      <c r="G48" s="277"/>
      <c r="H48" s="277"/>
      <c r="I48" s="277"/>
      <c r="J48" s="277"/>
      <c r="K48" s="277"/>
      <c r="L48" s="277"/>
      <c r="M48" s="277"/>
      <c r="N48" s="277"/>
      <c r="O48" s="277"/>
      <c r="P48" s="277"/>
      <c r="Q48" s="277"/>
      <c r="R48" s="277"/>
      <c r="S48" s="324"/>
      <c r="T48" s="324"/>
      <c r="U48" s="324"/>
      <c r="V48" s="324"/>
      <c r="W48" s="326"/>
      <c r="X48" s="277"/>
      <c r="Y48" s="277"/>
      <c r="Z48" s="277"/>
      <c r="AA48" s="277"/>
    </row>
    <row r="49" spans="1:27" x14ac:dyDescent="0.25">
      <c r="A49" s="277"/>
      <c r="B49" s="277"/>
      <c r="C49" s="277"/>
      <c r="D49" s="277"/>
      <c r="E49" s="277"/>
      <c r="F49" s="277"/>
      <c r="G49" s="277"/>
      <c r="H49" s="277"/>
      <c r="I49" s="277"/>
      <c r="J49" s="277"/>
      <c r="K49" s="277"/>
      <c r="L49" s="277"/>
      <c r="M49" s="277"/>
      <c r="N49" s="277"/>
      <c r="O49" s="277"/>
      <c r="P49" s="277"/>
      <c r="Q49" s="277"/>
      <c r="R49" s="277"/>
      <c r="S49" s="324"/>
      <c r="T49" s="324"/>
      <c r="U49" s="324"/>
      <c r="V49" s="324"/>
      <c r="W49" s="325"/>
      <c r="X49" s="277"/>
      <c r="Y49" s="277"/>
      <c r="Z49" s="277"/>
      <c r="AA49" s="277"/>
    </row>
    <row r="50" spans="1:27" x14ac:dyDescent="0.25">
      <c r="A50" s="277"/>
      <c r="B50" s="277"/>
      <c r="C50" s="277"/>
      <c r="D50" s="277"/>
      <c r="E50" s="277"/>
      <c r="F50" s="277"/>
      <c r="G50" s="277"/>
      <c r="H50" s="277"/>
      <c r="I50" s="277"/>
      <c r="J50" s="277"/>
      <c r="K50" s="277"/>
      <c r="L50" s="277"/>
      <c r="M50" s="277"/>
      <c r="N50" s="277"/>
      <c r="O50" s="277"/>
      <c r="P50" s="277"/>
      <c r="Q50" s="277"/>
      <c r="R50" s="277"/>
      <c r="S50" s="324"/>
      <c r="T50" s="324"/>
      <c r="U50" s="324"/>
      <c r="V50" s="324"/>
      <c r="W50" s="326"/>
      <c r="X50" s="277"/>
      <c r="Y50" s="277"/>
      <c r="Z50" s="277"/>
      <c r="AA50" s="277"/>
    </row>
    <row r="51" spans="1:27" x14ac:dyDescent="0.25">
      <c r="A51" s="277"/>
      <c r="B51" s="277"/>
      <c r="C51" s="277"/>
      <c r="D51" s="277"/>
      <c r="E51" s="277"/>
      <c r="F51" s="277"/>
      <c r="G51" s="277"/>
      <c r="H51" s="277"/>
      <c r="I51" s="277"/>
      <c r="J51" s="277"/>
      <c r="K51" s="277"/>
      <c r="L51" s="277"/>
      <c r="M51" s="277"/>
      <c r="N51" s="277"/>
      <c r="O51" s="277"/>
      <c r="P51" s="277"/>
      <c r="Q51" s="277"/>
      <c r="R51" s="277"/>
      <c r="S51" s="324"/>
      <c r="T51" s="324"/>
      <c r="U51" s="324"/>
      <c r="V51" s="324"/>
      <c r="W51" s="326"/>
      <c r="X51" s="277"/>
      <c r="Y51" s="277"/>
      <c r="Z51" s="277"/>
      <c r="AA51" s="277"/>
    </row>
    <row r="52" spans="1:27" x14ac:dyDescent="0.25">
      <c r="A52" s="277"/>
      <c r="B52" s="277"/>
      <c r="C52" s="277"/>
      <c r="D52" s="277"/>
      <c r="E52" s="277"/>
      <c r="F52" s="277"/>
      <c r="G52" s="277"/>
      <c r="H52" s="277"/>
      <c r="I52" s="277"/>
      <c r="J52" s="277"/>
      <c r="K52" s="277"/>
      <c r="L52" s="277"/>
      <c r="M52" s="277"/>
      <c r="N52" s="277"/>
      <c r="O52" s="277"/>
      <c r="P52" s="277"/>
      <c r="Q52" s="277"/>
      <c r="R52" s="277"/>
      <c r="S52" s="324"/>
      <c r="T52" s="324"/>
      <c r="U52" s="324"/>
      <c r="V52" s="324"/>
      <c r="W52" s="326"/>
      <c r="X52" s="277"/>
      <c r="Y52" s="277"/>
      <c r="Z52" s="277"/>
      <c r="AA52" s="277"/>
    </row>
    <row r="53" spans="1:27" ht="12.75" customHeight="1" x14ac:dyDescent="0.25">
      <c r="A53" s="277"/>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row>
    <row r="54" spans="1:27" ht="12.75" customHeight="1" x14ac:dyDescent="0.25">
      <c r="A54" s="277"/>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row>
    <row r="55" spans="1:27" ht="12.75" customHeight="1" x14ac:dyDescent="0.25">
      <c r="A55" s="277"/>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row>
    <row r="56" spans="1:27" x14ac:dyDescent="0.25">
      <c r="A56" s="277"/>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row>
    <row r="57" spans="1:27" x14ac:dyDescent="0.25">
      <c r="A57" s="277"/>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row>
    <row r="58" spans="1:27" x14ac:dyDescent="0.25">
      <c r="A58" s="277"/>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row>
    <row r="59" spans="1:27" x14ac:dyDescent="0.25">
      <c r="A59" s="277"/>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row>
    <row r="60" spans="1:27" x14ac:dyDescent="0.25">
      <c r="A60" s="277"/>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row>
    <row r="61" spans="1:27" x14ac:dyDescent="0.25">
      <c r="A61" s="277"/>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row>
    <row r="62" spans="1:27" x14ac:dyDescent="0.25">
      <c r="A62" s="277"/>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row>
    <row r="63" spans="1:27" x14ac:dyDescent="0.25">
      <c r="A63" s="277"/>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row>
    <row r="64" spans="1:27" x14ac:dyDescent="0.25">
      <c r="A64" s="277"/>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row>
    <row r="65" spans="1:27" x14ac:dyDescent="0.25">
      <c r="A65" s="277"/>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row>
    <row r="66" spans="1:27" x14ac:dyDescent="0.25">
      <c r="A66" s="277"/>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row>
    <row r="67" spans="1:27" x14ac:dyDescent="0.25">
      <c r="A67" s="277"/>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row>
    <row r="68" spans="1:27" x14ac:dyDescent="0.25">
      <c r="A68" s="277"/>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row>
    <row r="108" spans="6:6" x14ac:dyDescent="0.25">
      <c r="F108" s="300">
        <v>8658.7020951100021</v>
      </c>
    </row>
  </sheetData>
  <mergeCells count="11">
    <mergeCell ref="C10:H10"/>
    <mergeCell ref="B6:K6"/>
    <mergeCell ref="L6:S6"/>
    <mergeCell ref="T6:T9"/>
    <mergeCell ref="X6:X9"/>
    <mergeCell ref="Y6:Y9"/>
    <mergeCell ref="C7:H7"/>
    <mergeCell ref="S7:S9"/>
    <mergeCell ref="U6:U7"/>
    <mergeCell ref="V6:V7"/>
    <mergeCell ref="W6:W9"/>
  </mergeCells>
  <phoneticPr fontId="48" type="noConversion"/>
  <printOptions horizontalCentered="1" verticalCentered="1"/>
  <pageMargins left="0" right="0" top="0" bottom="0" header="0" footer="0"/>
  <pageSetup paperSize="9" scale="34"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view="pageBreakPreview" zoomScale="60" zoomScaleNormal="100" workbookViewId="0">
      <selection activeCell="I14" sqref="I14"/>
    </sheetView>
  </sheetViews>
  <sheetFormatPr defaultColWidth="12.5703125" defaultRowHeight="15.75" x14ac:dyDescent="0.25"/>
  <cols>
    <col min="1" max="1" width="16.85546875" style="261" customWidth="1"/>
    <col min="2" max="8" width="14.140625" style="261" customWidth="1"/>
    <col min="9" max="10" width="12.5703125" style="261" customWidth="1"/>
    <col min="11" max="11" width="15.42578125" style="261" customWidth="1"/>
    <col min="12" max="19" width="12.5703125" style="261" customWidth="1"/>
    <col min="20" max="16384" width="12.5703125" style="261"/>
  </cols>
  <sheetData>
    <row r="1" spans="1:11" s="272" customFormat="1" ht="27.75" x14ac:dyDescent="0.4">
      <c r="A1" s="328">
        <f ca="1">NOW()</f>
        <v>41722.449282060188</v>
      </c>
      <c r="B1" s="329" t="s">
        <v>163</v>
      </c>
      <c r="E1" s="330" t="s">
        <v>164</v>
      </c>
      <c r="F1" s="330"/>
    </row>
    <row r="2" spans="1:11" s="272" customFormat="1" ht="27.75" x14ac:dyDescent="0.4">
      <c r="B2" s="331"/>
      <c r="E2" s="332" t="s">
        <v>165</v>
      </c>
      <c r="F2" s="332"/>
    </row>
    <row r="3" spans="1:11" s="272" customFormat="1" x14ac:dyDescent="0.25">
      <c r="B3" s="333"/>
      <c r="E3" s="334" t="s">
        <v>3</v>
      </c>
      <c r="F3" s="334"/>
    </row>
    <row r="4" spans="1:11" s="272" customFormat="1" ht="15.75" customHeight="1" x14ac:dyDescent="0.25">
      <c r="B4" s="331"/>
      <c r="C4" s="331"/>
      <c r="D4" s="331"/>
      <c r="G4" s="331"/>
    </row>
    <row r="5" spans="1:11" ht="96.75" customHeight="1" x14ac:dyDescent="0.25">
      <c r="A5" s="258"/>
      <c r="B5" s="335" t="s">
        <v>166</v>
      </c>
      <c r="C5" s="335" t="s">
        <v>167</v>
      </c>
      <c r="D5" s="336" t="s">
        <v>168</v>
      </c>
      <c r="E5" s="336" t="s">
        <v>169</v>
      </c>
      <c r="F5" s="337" t="s">
        <v>34</v>
      </c>
      <c r="G5" s="336" t="s">
        <v>170</v>
      </c>
      <c r="H5" s="337" t="s">
        <v>171</v>
      </c>
      <c r="I5" s="336" t="s">
        <v>172</v>
      </c>
      <c r="J5" s="336" t="s">
        <v>173</v>
      </c>
      <c r="K5" s="336" t="s">
        <v>75</v>
      </c>
    </row>
    <row r="6" spans="1:11" x14ac:dyDescent="0.25">
      <c r="A6" s="161" t="s">
        <v>54</v>
      </c>
      <c r="B6" s="338">
        <v>3196.1855942900002</v>
      </c>
      <c r="C6" s="232">
        <v>4548.5292711005986</v>
      </c>
      <c r="D6" s="338">
        <v>282.09199999999998</v>
      </c>
      <c r="E6" s="338">
        <v>379.82300000000004</v>
      </c>
      <c r="F6" s="338">
        <v>124.88</v>
      </c>
      <c r="G6" s="338">
        <v>22.648</v>
      </c>
      <c r="H6" s="338">
        <v>142.03853565215445</v>
      </c>
      <c r="I6" s="338">
        <v>0.42299999999999999</v>
      </c>
      <c r="J6" s="225">
        <v>-1.7</v>
      </c>
      <c r="K6" s="338">
        <v>8694.9194010427509</v>
      </c>
    </row>
    <row r="7" spans="1:11" x14ac:dyDescent="0.25">
      <c r="A7" s="161" t="s">
        <v>55</v>
      </c>
      <c r="B7" s="339">
        <v>114.148</v>
      </c>
      <c r="C7" s="232">
        <v>0</v>
      </c>
      <c r="D7" s="339">
        <v>169.62800000000001</v>
      </c>
      <c r="E7" s="339">
        <v>13.577999999999999</v>
      </c>
      <c r="F7" s="339">
        <v>6.5</v>
      </c>
      <c r="G7" s="339">
        <v>0</v>
      </c>
      <c r="H7" s="339">
        <v>4.4000000000000115E-2</v>
      </c>
      <c r="I7" s="339">
        <v>0</v>
      </c>
      <c r="J7" s="235">
        <v>0</v>
      </c>
      <c r="K7" s="339">
        <v>303.89799999999997</v>
      </c>
    </row>
    <row r="8" spans="1:11" x14ac:dyDescent="0.25">
      <c r="A8" s="161" t="s">
        <v>56</v>
      </c>
      <c r="B8" s="339">
        <v>9692.8406637200005</v>
      </c>
      <c r="C8" s="232">
        <v>7159.6535921671521</v>
      </c>
      <c r="D8" s="339">
        <v>96.213999999999999</v>
      </c>
      <c r="E8" s="339">
        <v>720.85500000000002</v>
      </c>
      <c r="F8" s="339">
        <v>442.87799999999999</v>
      </c>
      <c r="G8" s="339">
        <v>4.0000000000000001E-3</v>
      </c>
      <c r="H8" s="339">
        <v>322.37811823603727</v>
      </c>
      <c r="I8" s="339">
        <v>0</v>
      </c>
      <c r="J8" s="235">
        <v>16.602</v>
      </c>
      <c r="K8" s="339">
        <v>18451.425374123188</v>
      </c>
    </row>
    <row r="9" spans="1:11" x14ac:dyDescent="0.25">
      <c r="A9" s="161" t="s">
        <v>57</v>
      </c>
      <c r="B9" s="339">
        <v>503.262</v>
      </c>
      <c r="C9" s="232">
        <v>0</v>
      </c>
      <c r="D9" s="339">
        <v>580.52</v>
      </c>
      <c r="E9" s="339">
        <v>50.739999999999995</v>
      </c>
      <c r="F9" s="339">
        <v>24.946999999999999</v>
      </c>
      <c r="G9" s="339">
        <v>12.132999999999999</v>
      </c>
      <c r="H9" s="339">
        <v>3.7999999999999999E-2</v>
      </c>
      <c r="I9" s="339">
        <v>0</v>
      </c>
      <c r="J9" s="235">
        <v>0</v>
      </c>
      <c r="K9" s="339">
        <v>1171.6399999999999</v>
      </c>
    </row>
    <row r="10" spans="1:11" x14ac:dyDescent="0.25">
      <c r="A10" s="161" t="s">
        <v>58</v>
      </c>
      <c r="B10" s="339">
        <v>447.00299999999999</v>
      </c>
      <c r="C10" s="232">
        <v>0</v>
      </c>
      <c r="D10" s="339">
        <v>691.27600000000007</v>
      </c>
      <c r="E10" s="339">
        <v>41.637999999999998</v>
      </c>
      <c r="F10" s="339">
        <v>35.6</v>
      </c>
      <c r="G10" s="339">
        <v>1</v>
      </c>
      <c r="H10" s="339">
        <v>4.8000000000000001E-2</v>
      </c>
      <c r="I10" s="339">
        <v>0.35</v>
      </c>
      <c r="J10" s="235">
        <v>0</v>
      </c>
      <c r="K10" s="339">
        <v>1216.9149999999997</v>
      </c>
    </row>
    <row r="11" spans="1:11" x14ac:dyDescent="0.25">
      <c r="A11" s="161" t="s">
        <v>59</v>
      </c>
      <c r="B11" s="339">
        <v>3705.8973533400003</v>
      </c>
      <c r="C11" s="232">
        <v>4642.5287549158629</v>
      </c>
      <c r="D11" s="339">
        <v>30.302</v>
      </c>
      <c r="E11" s="339">
        <v>461.92</v>
      </c>
      <c r="F11" s="339">
        <v>104.815</v>
      </c>
      <c r="G11" s="339">
        <v>119.53100000000001</v>
      </c>
      <c r="H11" s="339">
        <v>147.94725475066153</v>
      </c>
      <c r="I11" s="339">
        <v>0.3</v>
      </c>
      <c r="J11" s="235">
        <v>-38.862000000000002</v>
      </c>
      <c r="K11" s="339">
        <v>9174.3793630065247</v>
      </c>
    </row>
    <row r="12" spans="1:11" x14ac:dyDescent="0.25">
      <c r="A12" s="161" t="s">
        <v>60</v>
      </c>
      <c r="B12" s="339">
        <v>985.74599999999998</v>
      </c>
      <c r="C12" s="232">
        <v>0</v>
      </c>
      <c r="D12" s="339">
        <v>1398.0070000000001</v>
      </c>
      <c r="E12" s="339">
        <v>131.648</v>
      </c>
      <c r="F12" s="339">
        <v>88.448999999999998</v>
      </c>
      <c r="G12" s="339">
        <v>9.2490000000000006</v>
      </c>
      <c r="H12" s="339">
        <v>0.16</v>
      </c>
      <c r="I12" s="339">
        <v>0</v>
      </c>
      <c r="J12" s="235">
        <v>0.16200000000000001</v>
      </c>
      <c r="K12" s="339">
        <v>2613.4209999999998</v>
      </c>
    </row>
    <row r="13" spans="1:11" x14ac:dyDescent="0.25">
      <c r="A13" s="161" t="s">
        <v>61</v>
      </c>
      <c r="B13" s="339">
        <v>1070.3846804899999</v>
      </c>
      <c r="C13" s="232">
        <v>1892.6385866425658</v>
      </c>
      <c r="D13" s="339">
        <v>43.642000000000003</v>
      </c>
      <c r="E13" s="339">
        <v>127.78599999999999</v>
      </c>
      <c r="F13" s="339">
        <v>53.396999999999998</v>
      </c>
      <c r="G13" s="339">
        <v>10.518000000000001</v>
      </c>
      <c r="H13" s="339">
        <v>54.176156359261505</v>
      </c>
      <c r="I13" s="339">
        <v>0</v>
      </c>
      <c r="J13" s="235">
        <v>1.7170000000000001</v>
      </c>
      <c r="K13" s="339">
        <v>3254.259423491827</v>
      </c>
    </row>
    <row r="14" spans="1:11" x14ac:dyDescent="0.25">
      <c r="A14" s="161" t="s">
        <v>62</v>
      </c>
      <c r="B14" s="339">
        <v>3658.9354221799999</v>
      </c>
      <c r="C14" s="232">
        <v>4004.9706870346067</v>
      </c>
      <c r="D14" s="339">
        <v>186.62799999999999</v>
      </c>
      <c r="E14" s="339">
        <v>488.983</v>
      </c>
      <c r="F14" s="339">
        <v>119.971</v>
      </c>
      <c r="G14" s="339">
        <v>47.31</v>
      </c>
      <c r="H14" s="339">
        <v>143.94341416530253</v>
      </c>
      <c r="I14" s="339">
        <v>0</v>
      </c>
      <c r="J14" s="235">
        <v>21.625</v>
      </c>
      <c r="K14" s="339">
        <v>8672.3665233799074</v>
      </c>
    </row>
    <row r="15" spans="1:11" x14ac:dyDescent="0.25">
      <c r="A15" s="161" t="s">
        <v>63</v>
      </c>
      <c r="B15" s="339">
        <v>2703.3369479300004</v>
      </c>
      <c r="C15" s="232">
        <v>3832.7519409549886</v>
      </c>
      <c r="D15" s="339">
        <v>37.378000000000007</v>
      </c>
      <c r="E15" s="339">
        <v>402.49400000000003</v>
      </c>
      <c r="F15" s="339">
        <v>130.232</v>
      </c>
      <c r="G15" s="339">
        <v>52.127999999999993</v>
      </c>
      <c r="H15" s="339">
        <v>126.88784312635593</v>
      </c>
      <c r="I15" s="339">
        <v>0</v>
      </c>
      <c r="J15" s="235">
        <v>31.030999999999999</v>
      </c>
      <c r="K15" s="339">
        <v>7316.2397320113441</v>
      </c>
    </row>
    <row r="16" spans="1:11" x14ac:dyDescent="0.25">
      <c r="A16" s="161" t="s">
        <v>64</v>
      </c>
      <c r="B16" s="339">
        <v>491.78025831000002</v>
      </c>
      <c r="C16" s="232">
        <v>1082.8840776711561</v>
      </c>
      <c r="D16" s="339">
        <v>1.954</v>
      </c>
      <c r="E16" s="339">
        <v>63.945999999999991</v>
      </c>
      <c r="F16" s="339">
        <v>27.762</v>
      </c>
      <c r="G16" s="339">
        <v>3.3090000000000002</v>
      </c>
      <c r="H16" s="339">
        <v>29.877587969261725</v>
      </c>
      <c r="I16" s="339">
        <v>0</v>
      </c>
      <c r="J16" s="235">
        <v>3.9769999999999999</v>
      </c>
      <c r="K16" s="339">
        <v>1705.4899239504175</v>
      </c>
    </row>
    <row r="17" spans="1:11" x14ac:dyDescent="0.25">
      <c r="A17" s="161" t="s">
        <v>65</v>
      </c>
      <c r="B17" s="339">
        <v>960.82565490000002</v>
      </c>
      <c r="C17" s="232">
        <v>1745.8933138189868</v>
      </c>
      <c r="D17" s="339">
        <v>1.5210000000000001</v>
      </c>
      <c r="E17" s="339">
        <v>116.944</v>
      </c>
      <c r="F17" s="339">
        <v>40.002000000000002</v>
      </c>
      <c r="G17" s="339">
        <v>6.9320000000000004</v>
      </c>
      <c r="H17" s="339">
        <v>48.657636267161493</v>
      </c>
      <c r="I17" s="339">
        <v>0</v>
      </c>
      <c r="J17" s="235">
        <v>-3.4239999999999999</v>
      </c>
      <c r="K17" s="339">
        <v>2917.3516049861482</v>
      </c>
    </row>
    <row r="18" spans="1:11" x14ac:dyDescent="0.25">
      <c r="A18" s="161" t="s">
        <v>66</v>
      </c>
      <c r="B18" s="339">
        <v>4917.7928778999994</v>
      </c>
      <c r="C18" s="232">
        <v>4819.2709131348229</v>
      </c>
      <c r="D18" s="339">
        <v>195.89000000000001</v>
      </c>
      <c r="E18" s="339">
        <v>432.05799999999999</v>
      </c>
      <c r="F18" s="339">
        <v>139.90799999999999</v>
      </c>
      <c r="G18" s="339">
        <v>108.261</v>
      </c>
      <c r="H18" s="339">
        <v>189.50506371914454</v>
      </c>
      <c r="I18" s="339">
        <v>0</v>
      </c>
      <c r="J18" s="235">
        <v>3.004</v>
      </c>
      <c r="K18" s="339">
        <v>10805.689854753969</v>
      </c>
    </row>
    <row r="19" spans="1:11" x14ac:dyDescent="0.25">
      <c r="A19" s="161" t="s">
        <v>67</v>
      </c>
      <c r="B19" s="339">
        <v>610.80102529999999</v>
      </c>
      <c r="C19" s="232">
        <v>1711.0941834242233</v>
      </c>
      <c r="D19" s="339">
        <v>20.456</v>
      </c>
      <c r="E19" s="339">
        <v>80.152000000000015</v>
      </c>
      <c r="F19" s="339">
        <v>32.351999999999997</v>
      </c>
      <c r="G19" s="339">
        <v>12.75</v>
      </c>
      <c r="H19" s="339">
        <v>42.474386024174152</v>
      </c>
      <c r="I19" s="339">
        <v>0</v>
      </c>
      <c r="J19" s="235">
        <v>20.640999999999998</v>
      </c>
      <c r="K19" s="339">
        <v>2530.7205947483976</v>
      </c>
    </row>
    <row r="20" spans="1:11" x14ac:dyDescent="0.25">
      <c r="A20" s="161" t="s">
        <v>68</v>
      </c>
      <c r="B20" s="339">
        <v>85.161922040000007</v>
      </c>
      <c r="C20" s="232">
        <v>471.47966568003818</v>
      </c>
      <c r="D20" s="339">
        <v>3.1889999999999996</v>
      </c>
      <c r="E20" s="339">
        <v>13.077</v>
      </c>
      <c r="F20" s="339">
        <v>3.6749999999999998</v>
      </c>
      <c r="G20" s="339">
        <v>6.6839999999999993</v>
      </c>
      <c r="H20" s="339">
        <v>10.995020548624407</v>
      </c>
      <c r="I20" s="339">
        <v>0</v>
      </c>
      <c r="J20" s="235">
        <v>0</v>
      </c>
      <c r="K20" s="339">
        <v>594.26160826866248</v>
      </c>
    </row>
    <row r="21" spans="1:11" x14ac:dyDescent="0.25">
      <c r="A21" s="161" t="s">
        <v>69</v>
      </c>
      <c r="B21" s="339">
        <v>1971.7377213899999</v>
      </c>
      <c r="C21" s="232">
        <v>7676.3042618635518</v>
      </c>
      <c r="D21" s="339">
        <v>28.821000000000002</v>
      </c>
      <c r="E21" s="339">
        <v>184.67599999999999</v>
      </c>
      <c r="F21" s="339">
        <v>39.223999999999997</v>
      </c>
      <c r="G21" s="339">
        <v>35.860999999999997</v>
      </c>
      <c r="H21" s="339">
        <v>187.26663096437451</v>
      </c>
      <c r="I21" s="339">
        <v>0</v>
      </c>
      <c r="J21" s="235">
        <v>-2.8820000000000001</v>
      </c>
      <c r="K21" s="339">
        <v>10121.008614217926</v>
      </c>
    </row>
    <row r="22" spans="1:11" x14ac:dyDescent="0.25">
      <c r="A22" s="161" t="s">
        <v>70</v>
      </c>
      <c r="B22" s="339">
        <v>1435.2095239800001</v>
      </c>
      <c r="C22" s="232">
        <v>5426.5719373162974</v>
      </c>
      <c r="D22" s="339">
        <v>91.355999999999995</v>
      </c>
      <c r="E22" s="339">
        <v>142.845</v>
      </c>
      <c r="F22" s="339">
        <v>58.936999999999998</v>
      </c>
      <c r="G22" s="339">
        <v>50.622</v>
      </c>
      <c r="H22" s="339">
        <v>131.01914156042417</v>
      </c>
      <c r="I22" s="339">
        <v>0</v>
      </c>
      <c r="J22" s="235">
        <v>0</v>
      </c>
      <c r="K22" s="339">
        <v>7336.5606028567217</v>
      </c>
    </row>
    <row r="23" spans="1:11" x14ac:dyDescent="0.25">
      <c r="A23" s="161" t="s">
        <v>71</v>
      </c>
      <c r="B23" s="339">
        <v>124.72449925999999</v>
      </c>
      <c r="C23" s="232">
        <v>881.56212002759139</v>
      </c>
      <c r="D23" s="339">
        <v>5.9670000000000005</v>
      </c>
      <c r="E23" s="339">
        <v>27.42</v>
      </c>
      <c r="F23" s="339">
        <v>22.699000000000002</v>
      </c>
      <c r="G23" s="339">
        <v>2.867</v>
      </c>
      <c r="H23" s="339">
        <v>19.115508252692937</v>
      </c>
      <c r="I23" s="339">
        <v>0</v>
      </c>
      <c r="J23" s="235">
        <v>-0.25800000000000001</v>
      </c>
      <c r="K23" s="339">
        <v>1084.0971275402844</v>
      </c>
    </row>
    <row r="24" spans="1:11" x14ac:dyDescent="0.25">
      <c r="A24" s="161" t="s">
        <v>72</v>
      </c>
      <c r="B24" s="339">
        <v>334.33223919</v>
      </c>
      <c r="C24" s="232">
        <v>3072.7245984452015</v>
      </c>
      <c r="D24" s="339">
        <v>20.114000000000001</v>
      </c>
      <c r="E24" s="339">
        <v>65.551000000000002</v>
      </c>
      <c r="F24" s="339">
        <v>14.340999999999999</v>
      </c>
      <c r="G24" s="339">
        <v>9.5410000000000004</v>
      </c>
      <c r="H24" s="339">
        <v>64.280698701471522</v>
      </c>
      <c r="I24" s="339">
        <v>0</v>
      </c>
      <c r="J24" s="235">
        <v>0</v>
      </c>
      <c r="K24" s="339">
        <v>3580.8845363366731</v>
      </c>
    </row>
    <row r="25" spans="1:11" x14ac:dyDescent="0.25">
      <c r="A25" s="161" t="s">
        <v>73</v>
      </c>
      <c r="B25" s="339">
        <v>2047.6981000000001</v>
      </c>
      <c r="C25" s="232">
        <v>0</v>
      </c>
      <c r="D25" s="339">
        <v>4264.6614610926981</v>
      </c>
      <c r="E25" s="339">
        <v>176.36700000000002</v>
      </c>
      <c r="F25" s="339">
        <v>86.462999999999994</v>
      </c>
      <c r="G25" s="339">
        <v>40.478999999999999</v>
      </c>
      <c r="H25" s="339">
        <v>2342.8729402762933</v>
      </c>
      <c r="I25" s="339">
        <v>0</v>
      </c>
      <c r="J25" s="235">
        <v>25.696000000000002</v>
      </c>
      <c r="K25" s="339">
        <v>8984.2375013689925</v>
      </c>
    </row>
    <row r="26" spans="1:11" x14ac:dyDescent="0.25">
      <c r="A26" s="161" t="s">
        <v>74</v>
      </c>
      <c r="B26" s="339">
        <v>844.06790000000001</v>
      </c>
      <c r="C26" s="232">
        <v>0</v>
      </c>
      <c r="D26" s="339">
        <v>2217.6609946574554</v>
      </c>
      <c r="E26" s="339">
        <v>65.951000000000008</v>
      </c>
      <c r="F26" s="339">
        <v>13.493</v>
      </c>
      <c r="G26" s="339">
        <v>11.177000000000001</v>
      </c>
      <c r="H26" s="339">
        <v>0.3149999999999995</v>
      </c>
      <c r="I26" s="339">
        <v>0</v>
      </c>
      <c r="J26" s="235">
        <v>-13.153</v>
      </c>
      <c r="K26" s="339">
        <v>3139.5118946574557</v>
      </c>
    </row>
    <row r="27" spans="1:11" x14ac:dyDescent="0.25">
      <c r="A27" s="340"/>
      <c r="B27" s="341"/>
      <c r="C27" s="232"/>
      <c r="D27" s="341">
        <v>0</v>
      </c>
      <c r="E27" s="341">
        <v>0</v>
      </c>
      <c r="F27" s="341">
        <v>0</v>
      </c>
      <c r="G27" s="339">
        <v>0</v>
      </c>
      <c r="H27" s="339">
        <v>0</v>
      </c>
      <c r="I27" s="341"/>
      <c r="J27" s="235"/>
      <c r="K27" s="341"/>
    </row>
    <row r="28" spans="1:11" x14ac:dyDescent="0.25">
      <c r="A28" s="342" t="s">
        <v>75</v>
      </c>
      <c r="B28" s="260">
        <v>39901.871384220009</v>
      </c>
      <c r="C28" s="260">
        <v>52968.857904197648</v>
      </c>
      <c r="D28" s="343">
        <v>10367.277455750154</v>
      </c>
      <c r="E28" s="343">
        <v>4188.4520000000002</v>
      </c>
      <c r="F28" s="343">
        <v>1610.5249999999996</v>
      </c>
      <c r="G28" s="260">
        <v>563.00400000000013</v>
      </c>
      <c r="H28" s="260">
        <v>4004.0409365733963</v>
      </c>
      <c r="I28" s="260">
        <v>1.073</v>
      </c>
      <c r="J28" s="344">
        <v>64.175999999999988</v>
      </c>
      <c r="K28" s="344">
        <v>113669.27768074119</v>
      </c>
    </row>
    <row r="29" spans="1:11" ht="15.75" customHeight="1" x14ac:dyDescent="0.25">
      <c r="A29" s="764" t="s">
        <v>174</v>
      </c>
      <c r="B29" s="764"/>
      <c r="C29" s="764"/>
      <c r="D29" s="764"/>
      <c r="E29" s="764"/>
      <c r="F29" s="764"/>
      <c r="G29" s="764"/>
      <c r="H29" s="764"/>
      <c r="I29" s="764"/>
      <c r="J29" s="764"/>
      <c r="K29" s="764"/>
    </row>
    <row r="30" spans="1:11" ht="20.25" customHeight="1" x14ac:dyDescent="0.25">
      <c r="A30" s="259" t="s">
        <v>175</v>
      </c>
      <c r="B30" s="345"/>
      <c r="C30" s="346"/>
      <c r="D30" s="346"/>
      <c r="E30" s="346"/>
      <c r="F30" s="259"/>
      <c r="G30" s="259"/>
      <c r="H30" s="259"/>
      <c r="I30" s="259"/>
      <c r="J30" s="259"/>
      <c r="K30" s="259"/>
    </row>
    <row r="31" spans="1:11" x14ac:dyDescent="0.25">
      <c r="A31" s="346"/>
      <c r="B31" s="345"/>
      <c r="C31" s="346"/>
      <c r="D31" s="346"/>
      <c r="E31" s="346"/>
      <c r="F31" s="259"/>
      <c r="G31" s="259"/>
      <c r="H31" s="259"/>
      <c r="I31" s="259"/>
      <c r="J31" s="259"/>
      <c r="K31" s="259"/>
    </row>
    <row r="32" spans="1:11" x14ac:dyDescent="0.25">
      <c r="A32" s="347" t="s">
        <v>176</v>
      </c>
      <c r="B32" s="345"/>
      <c r="C32" s="346"/>
      <c r="D32" s="346"/>
      <c r="E32" s="346"/>
      <c r="F32" s="259"/>
      <c r="G32" s="259"/>
      <c r="H32" s="259"/>
      <c r="I32" s="259"/>
      <c r="J32" s="259"/>
      <c r="K32" s="259"/>
    </row>
    <row r="33" spans="1:11" ht="40.5" customHeight="1" x14ac:dyDescent="0.25">
      <c r="A33" s="765" t="s">
        <v>177</v>
      </c>
      <c r="B33" s="765"/>
      <c r="C33" s="765"/>
      <c r="D33" s="765"/>
      <c r="E33" s="765"/>
      <c r="F33" s="765"/>
      <c r="G33" s="765"/>
      <c r="H33" s="765"/>
      <c r="I33" s="765"/>
      <c r="J33" s="765"/>
      <c r="K33" s="765"/>
    </row>
    <row r="34" spans="1:11" x14ac:dyDescent="0.25">
      <c r="A34" s="348"/>
      <c r="B34" s="348"/>
      <c r="C34" s="348"/>
      <c r="D34" s="348"/>
      <c r="E34" s="348"/>
      <c r="F34" s="348"/>
      <c r="G34" s="348"/>
      <c r="H34" s="348"/>
      <c r="I34" s="348"/>
      <c r="J34" s="348"/>
      <c r="K34" s="348"/>
    </row>
    <row r="35" spans="1:11" x14ac:dyDescent="0.25">
      <c r="A35" s="348"/>
      <c r="B35" s="348"/>
      <c r="C35" s="348"/>
      <c r="D35" s="348"/>
      <c r="E35" s="348"/>
      <c r="F35" s="348"/>
      <c r="G35" s="348"/>
      <c r="H35" s="348"/>
      <c r="I35" s="348"/>
      <c r="J35" s="348"/>
      <c r="K35" s="348"/>
    </row>
    <row r="36" spans="1:11" x14ac:dyDescent="0.25">
      <c r="A36" s="348"/>
      <c r="B36" s="348"/>
      <c r="C36" s="348"/>
      <c r="D36" s="348"/>
      <c r="E36" s="348"/>
      <c r="F36" s="348"/>
      <c r="G36" s="348"/>
      <c r="H36" s="348"/>
      <c r="I36" s="348"/>
      <c r="J36" s="348"/>
      <c r="K36" s="348"/>
    </row>
    <row r="37" spans="1:11" x14ac:dyDescent="0.25">
      <c r="A37" s="348"/>
      <c r="B37" s="348"/>
      <c r="C37" s="348"/>
      <c r="D37" s="348"/>
      <c r="E37" s="348"/>
      <c r="F37" s="348"/>
      <c r="G37" s="348"/>
      <c r="H37" s="348"/>
      <c r="I37" s="348"/>
      <c r="J37" s="348"/>
      <c r="K37" s="348"/>
    </row>
  </sheetData>
  <mergeCells count="2">
    <mergeCell ref="A29:K29"/>
    <mergeCell ref="A33:K33"/>
  </mergeCells>
  <phoneticPr fontId="48" type="noConversion"/>
  <printOptions horizontalCentered="1" verticalCentered="1"/>
  <pageMargins left="0" right="0" top="0" bottom="0" header="0" footer="0"/>
  <pageSetup paperSize="9" scale="74"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38"/>
  <sheetViews>
    <sheetView showGridLines="0" zoomScale="75" workbookViewId="0">
      <selection activeCell="K12" sqref="K12"/>
    </sheetView>
  </sheetViews>
  <sheetFormatPr defaultColWidth="12.5703125" defaultRowHeight="15.75" x14ac:dyDescent="0.25"/>
  <cols>
    <col min="1" max="1" width="16.5703125" style="134" customWidth="1"/>
    <col min="2" max="2" width="14.42578125" style="134" customWidth="1"/>
    <col min="3" max="3" width="8" style="135" bestFit="1" customWidth="1"/>
    <col min="4" max="4" width="10.42578125" style="134" customWidth="1"/>
    <col min="5" max="5" width="14.42578125" style="134" customWidth="1"/>
    <col min="6" max="6" width="9.28515625" style="135" bestFit="1" customWidth="1"/>
    <col min="7" max="7" width="10.42578125" style="134" customWidth="1"/>
    <col min="8" max="77" width="12.5703125" style="134" customWidth="1"/>
    <col min="78" max="16384" width="12.5703125" style="134"/>
  </cols>
  <sheetData>
    <row r="1" spans="1:13" ht="20.25" x14ac:dyDescent="0.3">
      <c r="A1" s="133"/>
      <c r="D1" s="136"/>
      <c r="E1" s="349" t="s">
        <v>178</v>
      </c>
      <c r="G1" s="136"/>
    </row>
    <row r="4" spans="1:13" x14ac:dyDescent="0.25">
      <c r="K4" s="134" t="s">
        <v>3</v>
      </c>
    </row>
    <row r="5" spans="1:13" x14ac:dyDescent="0.25">
      <c r="A5" s="350"/>
      <c r="B5" s="732" t="s">
        <v>11</v>
      </c>
      <c r="C5" s="733"/>
      <c r="D5" s="734"/>
      <c r="E5" s="732" t="s">
        <v>12</v>
      </c>
      <c r="F5" s="733"/>
      <c r="G5" s="734"/>
      <c r="H5" s="732" t="s">
        <v>13</v>
      </c>
      <c r="I5" s="733"/>
      <c r="J5" s="734"/>
      <c r="K5" s="732" t="s">
        <v>14</v>
      </c>
      <c r="L5" s="733"/>
      <c r="M5" s="734"/>
    </row>
    <row r="6" spans="1:13" x14ac:dyDescent="0.25">
      <c r="A6" s="351"/>
      <c r="B6" s="352"/>
      <c r="C6" s="142"/>
      <c r="D6" s="143"/>
      <c r="E6" s="352"/>
      <c r="F6" s="142"/>
      <c r="G6" s="143"/>
      <c r="H6" s="352"/>
      <c r="I6" s="142"/>
      <c r="J6" s="143"/>
      <c r="K6" s="352"/>
      <c r="L6" s="142"/>
      <c r="M6" s="143"/>
    </row>
    <row r="7" spans="1:13" x14ac:dyDescent="0.25">
      <c r="A7" s="351"/>
      <c r="B7" s="352"/>
      <c r="C7" s="148" t="s">
        <v>15</v>
      </c>
      <c r="D7" s="143"/>
      <c r="E7" s="352"/>
      <c r="F7" s="148" t="s">
        <v>15</v>
      </c>
      <c r="G7" s="143"/>
      <c r="H7" s="352"/>
      <c r="I7" s="148" t="s">
        <v>15</v>
      </c>
      <c r="J7" s="143"/>
      <c r="K7" s="352"/>
      <c r="L7" s="148" t="s">
        <v>15</v>
      </c>
      <c r="M7" s="143"/>
    </row>
    <row r="8" spans="1:13" x14ac:dyDescent="0.25">
      <c r="A8" s="351"/>
      <c r="B8" s="352"/>
      <c r="C8" s="148" t="s">
        <v>17</v>
      </c>
      <c r="D8" s="150" t="s">
        <v>18</v>
      </c>
      <c r="E8" s="352"/>
      <c r="F8" s="148" t="s">
        <v>17</v>
      </c>
      <c r="G8" s="150" t="s">
        <v>18</v>
      </c>
      <c r="H8" s="352"/>
      <c r="I8" s="148" t="s">
        <v>17</v>
      </c>
      <c r="J8" s="150" t="s">
        <v>18</v>
      </c>
      <c r="K8" s="352"/>
      <c r="L8" s="148" t="s">
        <v>17</v>
      </c>
      <c r="M8" s="150" t="s">
        <v>18</v>
      </c>
    </row>
    <row r="9" spans="1:13" x14ac:dyDescent="0.25">
      <c r="A9" s="351"/>
      <c r="B9" s="353"/>
      <c r="C9" s="148" t="s">
        <v>19</v>
      </c>
      <c r="D9" s="150" t="s">
        <v>20</v>
      </c>
      <c r="E9" s="353"/>
      <c r="F9" s="148" t="s">
        <v>19</v>
      </c>
      <c r="G9" s="150" t="s">
        <v>20</v>
      </c>
      <c r="H9" s="353"/>
      <c r="I9" s="148" t="s">
        <v>19</v>
      </c>
      <c r="J9" s="150" t="s">
        <v>20</v>
      </c>
      <c r="K9" s="353"/>
      <c r="L9" s="148" t="s">
        <v>19</v>
      </c>
      <c r="M9" s="150" t="s">
        <v>20</v>
      </c>
    </row>
    <row r="10" spans="1:13" x14ac:dyDescent="0.25">
      <c r="A10" s="351"/>
      <c r="B10" s="352"/>
      <c r="C10" s="148" t="s">
        <v>21</v>
      </c>
      <c r="D10" s="150"/>
      <c r="E10" s="352"/>
      <c r="F10" s="148" t="s">
        <v>21</v>
      </c>
      <c r="G10" s="150"/>
      <c r="H10" s="352"/>
      <c r="I10" s="148" t="s">
        <v>21</v>
      </c>
      <c r="J10" s="150"/>
      <c r="K10" s="352"/>
      <c r="L10" s="148" t="s">
        <v>21</v>
      </c>
      <c r="M10" s="150"/>
    </row>
    <row r="11" spans="1:13" ht="15.75" customHeight="1" x14ac:dyDescent="0.25">
      <c r="A11" s="156" t="s">
        <v>54</v>
      </c>
      <c r="B11" s="354">
        <v>8559.6450862132442</v>
      </c>
      <c r="C11" s="158">
        <v>3.3806125787758088</v>
      </c>
      <c r="D11" s="159">
        <v>1928.1081132822296</v>
      </c>
      <c r="E11" s="354">
        <v>8689.0118217314521</v>
      </c>
      <c r="F11" s="158">
        <v>1.5113563029216581</v>
      </c>
      <c r="G11" s="159">
        <v>1951.8048884528855</v>
      </c>
      <c r="H11" s="354">
        <v>8625.3074551003374</v>
      </c>
      <c r="I11" s="158">
        <v>-0.73316008699387836</v>
      </c>
      <c r="J11" s="159">
        <v>1979.3424721233234</v>
      </c>
      <c r="K11" s="354">
        <v>8694.9194010427509</v>
      </c>
      <c r="L11" s="158">
        <v>0.80706625595416204</v>
      </c>
      <c r="M11" s="159">
        <v>1995.3170773055992</v>
      </c>
    </row>
    <row r="12" spans="1:13" ht="15.75" customHeight="1" x14ac:dyDescent="0.25">
      <c r="A12" s="161" t="s">
        <v>55</v>
      </c>
      <c r="B12" s="217">
        <v>283.47599999999994</v>
      </c>
      <c r="C12" s="162">
        <v>6.5142651020707198</v>
      </c>
      <c r="D12" s="163">
        <v>63.854560558958276</v>
      </c>
      <c r="E12" s="217">
        <v>292.27599999999995</v>
      </c>
      <c r="F12" s="162">
        <v>3.1043192369018939</v>
      </c>
      <c r="G12" s="163">
        <v>2282.5502936398843</v>
      </c>
      <c r="H12" s="217">
        <v>307.017</v>
      </c>
      <c r="I12" s="162">
        <v>5.043520508012989</v>
      </c>
      <c r="J12" s="163">
        <v>2424.7117359027011</v>
      </c>
      <c r="K12" s="217">
        <v>303.89799999999997</v>
      </c>
      <c r="L12" s="162">
        <v>-1.0159046567454013</v>
      </c>
      <c r="M12" s="163">
        <v>2400.0789764650135</v>
      </c>
    </row>
    <row r="13" spans="1:13" ht="15.75" customHeight="1" x14ac:dyDescent="0.25">
      <c r="A13" s="161" t="s">
        <v>56</v>
      </c>
      <c r="B13" s="217">
        <v>16998.220307997024</v>
      </c>
      <c r="C13" s="162">
        <v>2.8186846594752466</v>
      </c>
      <c r="D13" s="163">
        <v>3828.9445598622478</v>
      </c>
      <c r="E13" s="217">
        <v>17609.297495614312</v>
      </c>
      <c r="F13" s="162">
        <v>3.5949480389414576</v>
      </c>
      <c r="G13" s="163">
        <v>1783.7749116093951</v>
      </c>
      <c r="H13" s="217">
        <v>18394.05783345965</v>
      </c>
      <c r="I13" s="162">
        <v>4.4565113289771352</v>
      </c>
      <c r="J13" s="163">
        <v>1896.122407177209</v>
      </c>
      <c r="K13" s="217">
        <v>18451.425374123188</v>
      </c>
      <c r="L13" s="162">
        <v>0.31188083229347729</v>
      </c>
      <c r="M13" s="163">
        <v>1902.0360495220164</v>
      </c>
    </row>
    <row r="14" spans="1:13" ht="15.75" customHeight="1" x14ac:dyDescent="0.25">
      <c r="A14" s="161" t="s">
        <v>57</v>
      </c>
      <c r="B14" s="217">
        <v>1139.1530000000002</v>
      </c>
      <c r="C14" s="162">
        <v>1.1928312865042829</v>
      </c>
      <c r="D14" s="163">
        <v>256.60060895602811</v>
      </c>
      <c r="E14" s="217">
        <v>1113.8410000000001</v>
      </c>
      <c r="F14" s="162">
        <v>-2.2220017855371594</v>
      </c>
      <c r="G14" s="163">
        <v>2203.2436217475761</v>
      </c>
      <c r="H14" s="217">
        <v>1153.385</v>
      </c>
      <c r="I14" s="162">
        <v>3.5502374216786654</v>
      </c>
      <c r="J14" s="163">
        <v>2285.2520665414459</v>
      </c>
      <c r="K14" s="217">
        <v>1171.6399999999999</v>
      </c>
      <c r="L14" s="162">
        <v>1.5827325654486475</v>
      </c>
      <c r="M14" s="163">
        <v>2321.4214952011853</v>
      </c>
    </row>
    <row r="15" spans="1:13" ht="15.75" customHeight="1" x14ac:dyDescent="0.25">
      <c r="A15" s="161" t="s">
        <v>58</v>
      </c>
      <c r="B15" s="217">
        <v>1079.8660000000002</v>
      </c>
      <c r="C15" s="162">
        <v>6.0215957444719663</v>
      </c>
      <c r="D15" s="163">
        <v>243.2458793427312</v>
      </c>
      <c r="E15" s="217">
        <v>1120.8399999999997</v>
      </c>
      <c r="F15" s="162">
        <v>3.7943596705516676</v>
      </c>
      <c r="G15" s="163">
        <v>2126.258199877831</v>
      </c>
      <c r="H15" s="217">
        <v>1206</v>
      </c>
      <c r="I15" s="162">
        <v>7.5978730238036061</v>
      </c>
      <c r="J15" s="163">
        <v>2297.6811710172096</v>
      </c>
      <c r="K15" s="217">
        <v>1216.9149999999997</v>
      </c>
      <c r="L15" s="162">
        <v>0.90505804311772264</v>
      </c>
      <c r="M15" s="163">
        <v>2318.4765192607024</v>
      </c>
    </row>
    <row r="16" spans="1:13" ht="15.75" customHeight="1" x14ac:dyDescent="0.25">
      <c r="A16" s="161" t="s">
        <v>59</v>
      </c>
      <c r="B16" s="217">
        <v>8747.4312342343492</v>
      </c>
      <c r="C16" s="162">
        <v>1.6166488326767245</v>
      </c>
      <c r="D16" s="163">
        <v>1970.4079974380215</v>
      </c>
      <c r="E16" s="217">
        <v>8914.6097713065683</v>
      </c>
      <c r="F16" s="162">
        <v>1.9111729214622633</v>
      </c>
      <c r="G16" s="163">
        <v>1810.0193925838075</v>
      </c>
      <c r="H16" s="217">
        <v>9101.6459714265638</v>
      </c>
      <c r="I16" s="162">
        <v>2.0980862305606296</v>
      </c>
      <c r="J16" s="163">
        <v>1875.2140852611883</v>
      </c>
      <c r="K16" s="217">
        <v>9174.3793630065247</v>
      </c>
      <c r="L16" s="162">
        <v>0.79912349709379948</v>
      </c>
      <c r="M16" s="163">
        <v>1890.1993616373231</v>
      </c>
    </row>
    <row r="17" spans="1:13" ht="15.75" customHeight="1" x14ac:dyDescent="0.25">
      <c r="A17" s="161" t="s">
        <v>60</v>
      </c>
      <c r="B17" s="217">
        <v>2446.1219999999998</v>
      </c>
      <c r="C17" s="162">
        <v>3.3667744371418853</v>
      </c>
      <c r="D17" s="163">
        <v>551.00271410489836</v>
      </c>
      <c r="E17" s="217">
        <v>2478.7070000000003</v>
      </c>
      <c r="F17" s="162">
        <v>1.3321085375136847</v>
      </c>
      <c r="G17" s="163">
        <v>2007.1412145004149</v>
      </c>
      <c r="H17" s="217">
        <v>2604.0689999999995</v>
      </c>
      <c r="I17" s="162">
        <v>5.0575562178183686</v>
      </c>
      <c r="J17" s="163">
        <v>2138.3739263249513</v>
      </c>
      <c r="K17" s="217">
        <v>2613.4209999999998</v>
      </c>
      <c r="L17" s="162">
        <v>0.35913026882161408</v>
      </c>
      <c r="M17" s="163">
        <v>2146.0534743549733</v>
      </c>
    </row>
    <row r="18" spans="1:13" ht="15.75" customHeight="1" x14ac:dyDescent="0.25">
      <c r="A18" s="161" t="s">
        <v>61</v>
      </c>
      <c r="B18" s="217">
        <v>3235.8005794818746</v>
      </c>
      <c r="C18" s="162">
        <v>3.1677574283731365</v>
      </c>
      <c r="D18" s="163">
        <v>728.88224773609659</v>
      </c>
      <c r="E18" s="217">
        <v>3260.9755996156628</v>
      </c>
      <c r="F18" s="162">
        <v>0.77801519331637126</v>
      </c>
      <c r="G18" s="163">
        <v>2017.4473066262365</v>
      </c>
      <c r="H18" s="217">
        <v>3271.0975149069463</v>
      </c>
      <c r="I18" s="162">
        <v>0.31039530907488389</v>
      </c>
      <c r="J18" s="163">
        <v>2087.0389334451233</v>
      </c>
      <c r="K18" s="217">
        <v>3254.259423491827</v>
      </c>
      <c r="L18" s="162">
        <v>-0.51475357547078127</v>
      </c>
      <c r="M18" s="163">
        <v>2076.2958259137472</v>
      </c>
    </row>
    <row r="19" spans="1:13" ht="15.75" customHeight="1" x14ac:dyDescent="0.25">
      <c r="A19" s="161" t="s">
        <v>62</v>
      </c>
      <c r="B19" s="217">
        <v>8141.2519646850496</v>
      </c>
      <c r="C19" s="162">
        <v>3.8068367992500631</v>
      </c>
      <c r="D19" s="163">
        <v>1833.8627136149787</v>
      </c>
      <c r="E19" s="217">
        <v>8309.5661868235638</v>
      </c>
      <c r="F19" s="162">
        <v>2.0674243085538202</v>
      </c>
      <c r="G19" s="163">
        <v>1882.5504037439932</v>
      </c>
      <c r="H19" s="217">
        <v>8433.6740118754478</v>
      </c>
      <c r="I19" s="162">
        <v>1.493553601494638</v>
      </c>
      <c r="J19" s="163">
        <v>1942.6878062202154</v>
      </c>
      <c r="K19" s="217">
        <v>8672.3665233799074</v>
      </c>
      <c r="L19" s="162">
        <v>2.8302316542986716</v>
      </c>
      <c r="M19" s="163">
        <v>1997.6703714560604</v>
      </c>
    </row>
    <row r="20" spans="1:13" ht="15.75" customHeight="1" x14ac:dyDescent="0.25">
      <c r="A20" s="161" t="s">
        <v>63</v>
      </c>
      <c r="B20" s="217">
        <v>7279.3275113478212</v>
      </c>
      <c r="C20" s="162">
        <v>7.4852698118284584</v>
      </c>
      <c r="D20" s="163">
        <v>1639.709391277747</v>
      </c>
      <c r="E20" s="217">
        <v>7191.4407236116522</v>
      </c>
      <c r="F20" s="162">
        <v>-1.2073476237902661</v>
      </c>
      <c r="G20" s="163">
        <v>1922.8595090047872</v>
      </c>
      <c r="H20" s="217">
        <v>7375.9421563345677</v>
      </c>
      <c r="I20" s="162">
        <v>2.5655698185363902</v>
      </c>
      <c r="J20" s="163">
        <v>2011.0099723360092</v>
      </c>
      <c r="K20" s="217">
        <v>7316.2397320113441</v>
      </c>
      <c r="L20" s="162">
        <v>-0.80942099406175849</v>
      </c>
      <c r="M20" s="163">
        <v>1994.7324354272459</v>
      </c>
    </row>
    <row r="21" spans="1:13" ht="15.75" customHeight="1" x14ac:dyDescent="0.25">
      <c r="A21" s="161" t="s">
        <v>64</v>
      </c>
      <c r="B21" s="217">
        <v>1651.2253895190645</v>
      </c>
      <c r="C21" s="162">
        <v>4.6839763800380529</v>
      </c>
      <c r="D21" s="163">
        <v>371.94778969484048</v>
      </c>
      <c r="E21" s="217">
        <v>1650.6210754264009</v>
      </c>
      <c r="F21" s="162">
        <v>-3.6597916704731864E-2</v>
      </c>
      <c r="G21" s="163">
        <v>1826.6397334180292</v>
      </c>
      <c r="H21" s="217">
        <v>1697.8724029016819</v>
      </c>
      <c r="I21" s="162">
        <v>2.8626392924902304</v>
      </c>
      <c r="J21" s="163">
        <v>1922.3772274040657</v>
      </c>
      <c r="K21" s="217">
        <v>1705.4899239504175</v>
      </c>
      <c r="L21" s="162">
        <v>0.44865097257704417</v>
      </c>
      <c r="M21" s="163">
        <v>1931.0019915314138</v>
      </c>
    </row>
    <row r="22" spans="1:13" ht="15.75" customHeight="1" x14ac:dyDescent="0.25">
      <c r="A22" s="161" t="s">
        <v>65</v>
      </c>
      <c r="B22" s="217">
        <v>2841.7788421488867</v>
      </c>
      <c r="C22" s="162">
        <v>3.1027829284593378</v>
      </c>
      <c r="D22" s="163">
        <v>640.12663919048691</v>
      </c>
      <c r="E22" s="217">
        <v>2874.7084369191034</v>
      </c>
      <c r="F22" s="162">
        <v>1.1587669765785185</v>
      </c>
      <c r="G22" s="163">
        <v>1839.8852287475565</v>
      </c>
      <c r="H22" s="217">
        <v>2952.0078746146201</v>
      </c>
      <c r="I22" s="162">
        <v>2.688948788780833</v>
      </c>
      <c r="J22" s="163">
        <v>1916.032236646628</v>
      </c>
      <c r="K22" s="217">
        <v>2917.3516049861482</v>
      </c>
      <c r="L22" s="162">
        <v>-1.1739897419140908</v>
      </c>
      <c r="M22" s="163">
        <v>1893.5382147366295</v>
      </c>
    </row>
    <row r="23" spans="1:13" ht="15.75" customHeight="1" x14ac:dyDescent="0.25">
      <c r="A23" s="161" t="s">
        <v>66</v>
      </c>
      <c r="B23" s="217">
        <v>10048.998161512689</v>
      </c>
      <c r="C23" s="162">
        <v>5.2042396288487316</v>
      </c>
      <c r="D23" s="163">
        <v>2263.5932553767252</v>
      </c>
      <c r="E23" s="217">
        <v>10358.464260105973</v>
      </c>
      <c r="F23" s="162">
        <v>3.0795716510181932</v>
      </c>
      <c r="G23" s="163">
        <v>1815.5932559475582</v>
      </c>
      <c r="H23" s="217">
        <v>10705.534911145407</v>
      </c>
      <c r="I23" s="162">
        <v>3.3505994935573886</v>
      </c>
      <c r="J23" s="163">
        <v>1946.4531071230999</v>
      </c>
      <c r="K23" s="217">
        <v>10805.689854753969</v>
      </c>
      <c r="L23" s="162">
        <v>0.93554357105773678</v>
      </c>
      <c r="M23" s="163">
        <v>1964.6630240304437</v>
      </c>
    </row>
    <row r="24" spans="1:13" ht="15.75" customHeight="1" x14ac:dyDescent="0.25">
      <c r="A24" s="161" t="s">
        <v>67</v>
      </c>
      <c r="B24" s="217">
        <v>2406.0731089328124</v>
      </c>
      <c r="C24" s="162">
        <v>4.6002407895975255</v>
      </c>
      <c r="D24" s="163">
        <v>541.98147653992339</v>
      </c>
      <c r="E24" s="217">
        <v>2451.8180452990955</v>
      </c>
      <c r="F24" s="162">
        <v>1.9012280298736557</v>
      </c>
      <c r="G24" s="163">
        <v>1828.8523959588429</v>
      </c>
      <c r="H24" s="217">
        <v>2532.773316504984</v>
      </c>
      <c r="I24" s="162">
        <v>3.3018466179048298</v>
      </c>
      <c r="J24" s="163">
        <v>1938.7188433890767</v>
      </c>
      <c r="K24" s="217">
        <v>2530.7205947483976</v>
      </c>
      <c r="L24" s="162">
        <v>-8.1046406451366293E-2</v>
      </c>
      <c r="M24" s="163">
        <v>1937.1475814353144</v>
      </c>
    </row>
    <row r="25" spans="1:13" ht="15.75" customHeight="1" x14ac:dyDescent="0.25">
      <c r="A25" s="161" t="s">
        <v>68</v>
      </c>
      <c r="B25" s="217">
        <v>577.39594823060406</v>
      </c>
      <c r="C25" s="162">
        <v>3.1965932039848344</v>
      </c>
      <c r="D25" s="163">
        <v>130.06167909377956</v>
      </c>
      <c r="E25" s="217">
        <v>577.09804921648379</v>
      </c>
      <c r="F25" s="162">
        <v>-5.1593540798678922E-2</v>
      </c>
      <c r="G25" s="163">
        <v>1803.4032256261114</v>
      </c>
      <c r="H25" s="217">
        <v>602.47296983721253</v>
      </c>
      <c r="I25" s="162">
        <v>4.3969860329938468</v>
      </c>
      <c r="J25" s="163">
        <v>1923.9424861875889</v>
      </c>
      <c r="K25" s="217">
        <v>594.26160826866248</v>
      </c>
      <c r="L25" s="162">
        <v>-1.3629427343053657</v>
      </c>
      <c r="M25" s="163">
        <v>1897.720251859881</v>
      </c>
    </row>
    <row r="26" spans="1:13" ht="15.75" customHeight="1" x14ac:dyDescent="0.25">
      <c r="A26" s="161" t="s">
        <v>69</v>
      </c>
      <c r="B26" s="217">
        <v>9786.786125309367</v>
      </c>
      <c r="C26" s="162">
        <v>0.83791020159129281</v>
      </c>
      <c r="D26" s="163">
        <v>2204.5285220482147</v>
      </c>
      <c r="E26" s="217">
        <v>9969.6250355019092</v>
      </c>
      <c r="F26" s="162">
        <v>1.8682221911410433</v>
      </c>
      <c r="G26" s="163">
        <v>1710.2437910415038</v>
      </c>
      <c r="H26" s="217">
        <v>10147.398082983949</v>
      </c>
      <c r="I26" s="162">
        <v>1.7831467768244933</v>
      </c>
      <c r="J26" s="163">
        <v>1760.3490102365733</v>
      </c>
      <c r="K26" s="217">
        <v>10121.008614217926</v>
      </c>
      <c r="L26" s="162">
        <v>-0.26006143200664722</v>
      </c>
      <c r="M26" s="163">
        <v>1755.7710213922373</v>
      </c>
    </row>
    <row r="27" spans="1:13" ht="15.75" customHeight="1" x14ac:dyDescent="0.25">
      <c r="A27" s="161" t="s">
        <v>70</v>
      </c>
      <c r="B27" s="217">
        <v>7121.4698193267113</v>
      </c>
      <c r="C27" s="162">
        <v>1.7147322087006212</v>
      </c>
      <c r="D27" s="163">
        <v>1604.1510598674711</v>
      </c>
      <c r="E27" s="217">
        <v>7215.0319739400893</v>
      </c>
      <c r="F27" s="162">
        <v>1.3138039897250264</v>
      </c>
      <c r="G27" s="163">
        <v>1765.0819588726936</v>
      </c>
      <c r="H27" s="217">
        <v>7238.2397434977156</v>
      </c>
      <c r="I27" s="162">
        <v>0.32165858226893856</v>
      </c>
      <c r="J27" s="163">
        <v>1787.1879175228776</v>
      </c>
      <c r="K27" s="217">
        <v>7336.5606028567217</v>
      </c>
      <c r="L27" s="162">
        <v>1.3583531748493149</v>
      </c>
      <c r="M27" s="163">
        <v>1811.4642413410729</v>
      </c>
    </row>
    <row r="28" spans="1:13" ht="15.75" customHeight="1" x14ac:dyDescent="0.25">
      <c r="A28" s="161" t="s">
        <v>71</v>
      </c>
      <c r="B28" s="217">
        <v>1055.5375322420482</v>
      </c>
      <c r="C28" s="162">
        <v>1.7685932231770993</v>
      </c>
      <c r="D28" s="163">
        <v>237.76575538953301</v>
      </c>
      <c r="E28" s="217">
        <v>1068.8626748619226</v>
      </c>
      <c r="F28" s="162">
        <v>1.2624034875927856</v>
      </c>
      <c r="G28" s="163">
        <v>1817.1817565886361</v>
      </c>
      <c r="H28" s="217">
        <v>1084.3461122532958</v>
      </c>
      <c r="I28" s="162">
        <v>1.448589959732044</v>
      </c>
      <c r="J28" s="163">
        <v>1877.4540434677072</v>
      </c>
      <c r="K28" s="217">
        <v>1084.0971275402844</v>
      </c>
      <c r="L28" s="162">
        <v>-2.296173797257408E-2</v>
      </c>
      <c r="M28" s="163">
        <v>1877.0229473896904</v>
      </c>
    </row>
    <row r="29" spans="1:13" ht="15.75" customHeight="1" x14ac:dyDescent="0.25">
      <c r="A29" s="161" t="s">
        <v>72</v>
      </c>
      <c r="B29" s="217">
        <v>3528.9670928409614</v>
      </c>
      <c r="C29" s="162">
        <v>2.2680685004760028</v>
      </c>
      <c r="D29" s="163">
        <v>794.91965083599382</v>
      </c>
      <c r="E29" s="217">
        <v>3652.9866668700588</v>
      </c>
      <c r="F29" s="162">
        <v>3.5143307026208799</v>
      </c>
      <c r="G29" s="163">
        <v>1817.0781430368838</v>
      </c>
      <c r="H29" s="217">
        <v>3565.136630767548</v>
      </c>
      <c r="I29" s="162">
        <v>-2.4048824732717184</v>
      </c>
      <c r="J29" s="163">
        <v>1820.4165968488585</v>
      </c>
      <c r="K29" s="217">
        <v>3580.8845363366731</v>
      </c>
      <c r="L29" s="162">
        <v>0.44171955243506933</v>
      </c>
      <c r="M29" s="163">
        <v>1828.4577328929131</v>
      </c>
    </row>
    <row r="30" spans="1:13" ht="15.75" customHeight="1" x14ac:dyDescent="0.25">
      <c r="A30" s="161" t="s">
        <v>73</v>
      </c>
      <c r="B30" s="217">
        <v>8518.0381099823535</v>
      </c>
      <c r="C30" s="162">
        <v>2.3352107275490557</v>
      </c>
      <c r="D30" s="163">
        <v>1918.7359082863552</v>
      </c>
      <c r="E30" s="217">
        <v>8778.7931284171736</v>
      </c>
      <c r="F30" s="162">
        <v>3.0612098122599307</v>
      </c>
      <c r="G30" s="163">
        <v>1739.3964709604045</v>
      </c>
      <c r="H30" s="217">
        <v>8991.7173086852927</v>
      </c>
      <c r="I30" s="162">
        <v>2.4254379520446618</v>
      </c>
      <c r="J30" s="163">
        <v>1798.3959748995255</v>
      </c>
      <c r="K30" s="217">
        <v>8984.2375013689925</v>
      </c>
      <c r="L30" s="162">
        <v>-8.3185525740174598E-2</v>
      </c>
      <c r="M30" s="163">
        <v>1796.8999697529155</v>
      </c>
    </row>
    <row r="31" spans="1:13" ht="15.75" customHeight="1" x14ac:dyDescent="0.25">
      <c r="A31" s="161" t="s">
        <v>74</v>
      </c>
      <c r="B31" s="217">
        <v>2915.2429999999995</v>
      </c>
      <c r="C31" s="162">
        <v>3.3041141356991868</v>
      </c>
      <c r="D31" s="163">
        <v>656.67485320654725</v>
      </c>
      <c r="E31" s="217">
        <v>3092.7499999999995</v>
      </c>
      <c r="F31" s="162">
        <v>6.0889263776638893</v>
      </c>
      <c r="G31" s="163">
        <v>1847.6224499793295</v>
      </c>
      <c r="H31" s="217">
        <v>3164.0669999999996</v>
      </c>
      <c r="I31" s="162">
        <v>2.3059413143642393</v>
      </c>
      <c r="J31" s="163">
        <v>1931.8464617552563</v>
      </c>
      <c r="K31" s="217">
        <v>3139.5118946574557</v>
      </c>
      <c r="L31" s="162">
        <v>-0.77606148487196436</v>
      </c>
      <c r="M31" s="163">
        <v>1916.8541454187121</v>
      </c>
    </row>
    <row r="32" spans="1:13" ht="15.75" customHeight="1" x14ac:dyDescent="0.25">
      <c r="A32" s="355"/>
      <c r="B32" s="340"/>
      <c r="C32" s="162"/>
      <c r="D32" s="163"/>
      <c r="E32" s="340"/>
      <c r="F32" s="162"/>
      <c r="G32" s="163"/>
      <c r="H32" s="340"/>
      <c r="I32" s="162"/>
      <c r="J32" s="163">
        <v>0</v>
      </c>
      <c r="K32" s="340">
        <v>0</v>
      </c>
      <c r="L32" s="162"/>
      <c r="M32" s="163"/>
    </row>
    <row r="33" spans="1:13" ht="15.75" customHeight="1" x14ac:dyDescent="0.25">
      <c r="A33" s="356" t="s">
        <v>75</v>
      </c>
      <c r="B33" s="169">
        <v>108361.80681400489</v>
      </c>
      <c r="C33" s="170">
        <v>3.1680039860914242</v>
      </c>
      <c r="D33" s="171">
        <v>1800.2482263340937</v>
      </c>
      <c r="E33" s="169">
        <v>110671.32494526144</v>
      </c>
      <c r="F33" s="170">
        <v>2.1313027155598037</v>
      </c>
      <c r="G33" s="171">
        <v>1829.7804259232332</v>
      </c>
      <c r="H33" s="169">
        <v>113153.76229629522</v>
      </c>
      <c r="I33" s="170">
        <v>2.2430718637023643</v>
      </c>
      <c r="J33" s="171">
        <v>1905.1312916139316</v>
      </c>
      <c r="K33" s="169">
        <v>113669.27768074119</v>
      </c>
      <c r="L33" s="170">
        <v>0.45558837283384745</v>
      </c>
      <c r="M33" s="171">
        <v>1913.8108482657437</v>
      </c>
    </row>
    <row r="34" spans="1:13" ht="85.5" customHeight="1" x14ac:dyDescent="0.25">
      <c r="A34" s="766" t="s">
        <v>179</v>
      </c>
      <c r="B34" s="766"/>
      <c r="C34" s="766"/>
      <c r="D34" s="766"/>
      <c r="E34" s="766"/>
      <c r="F34" s="766"/>
      <c r="G34" s="766"/>
      <c r="H34" s="766"/>
      <c r="I34" s="766"/>
      <c r="J34" s="766"/>
      <c r="K34" s="766"/>
      <c r="L34" s="766"/>
      <c r="M34" s="766"/>
    </row>
    <row r="35" spans="1:13" x14ac:dyDescent="0.25">
      <c r="A35" s="357" t="s">
        <v>180</v>
      </c>
      <c r="B35" s="176"/>
      <c r="C35" s="180"/>
      <c r="D35" s="176"/>
      <c r="E35" s="176"/>
      <c r="F35" s="180"/>
    </row>
    <row r="36" spans="1:13" x14ac:dyDescent="0.25">
      <c r="A36" s="358" t="s">
        <v>181</v>
      </c>
      <c r="B36" s="176"/>
      <c r="C36" s="180"/>
      <c r="D36" s="176"/>
      <c r="E36" s="176"/>
      <c r="F36" s="180"/>
    </row>
    <row r="37" spans="1:13" x14ac:dyDescent="0.25">
      <c r="A37" s="357" t="s">
        <v>182</v>
      </c>
      <c r="B37" s="176"/>
      <c r="C37" s="180"/>
      <c r="D37" s="176"/>
      <c r="E37" s="176"/>
      <c r="F37" s="180"/>
    </row>
    <row r="38" spans="1:13" ht="57" customHeight="1" x14ac:dyDescent="0.25">
      <c r="A38" s="766" t="s">
        <v>78</v>
      </c>
      <c r="B38" s="766"/>
      <c r="C38" s="766"/>
      <c r="D38" s="766"/>
      <c r="E38" s="766"/>
      <c r="F38" s="766"/>
      <c r="G38" s="766"/>
      <c r="H38" s="766"/>
      <c r="I38" s="766"/>
      <c r="J38" s="766"/>
      <c r="K38" s="766"/>
      <c r="L38" s="766"/>
      <c r="M38" s="766"/>
    </row>
  </sheetData>
  <mergeCells count="6">
    <mergeCell ref="A38:M38"/>
    <mergeCell ref="B5:D5"/>
    <mergeCell ref="E5:G5"/>
    <mergeCell ref="H5:J5"/>
    <mergeCell ref="K5:M5"/>
    <mergeCell ref="A34:M34"/>
  </mergeCells>
  <phoneticPr fontId="48" type="noConversion"/>
  <printOptions horizontalCentered="1" verticalCentered="1" gridLinesSet="0"/>
  <pageMargins left="0" right="0" top="0" bottom="0" header="0" footer="0"/>
  <pageSetup paperSize="9" scale="81"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30</vt:i4>
      </vt:variant>
      <vt:variant>
        <vt:lpstr>Intervalli denominati</vt:lpstr>
      </vt:variant>
      <vt:variant>
        <vt:i4>8</vt:i4>
      </vt:variant>
    </vt:vector>
  </HeadingPairs>
  <TitlesOfParts>
    <vt:vector size="38" baseType="lpstr">
      <vt:lpstr>SA1 template</vt:lpstr>
      <vt:lpstr>SA1 template anni pregressi</vt:lpstr>
      <vt:lpstr>SA2 template</vt:lpstr>
      <vt:lpstr>SA2 template anni pregressi</vt:lpstr>
      <vt:lpstr>SA3 template</vt:lpstr>
      <vt:lpstr>SA3 template anni pregressi</vt:lpstr>
      <vt:lpstr>SA4 template</vt:lpstr>
      <vt:lpstr>SA5 template</vt:lpstr>
      <vt:lpstr>SA 6 template </vt:lpstr>
      <vt:lpstr>SA 6 template anni pregressi</vt:lpstr>
      <vt:lpstr>SA7 template</vt:lpstr>
      <vt:lpstr>SA7 template anni pregressi</vt:lpstr>
      <vt:lpstr>SA8 template</vt:lpstr>
      <vt:lpstr>SA8 template anni pregressi</vt:lpstr>
      <vt:lpstr>SA9 template</vt:lpstr>
      <vt:lpstr>SA10 template</vt:lpstr>
      <vt:lpstr>SA10 template anni pregressi</vt:lpstr>
      <vt:lpstr>SA11 template</vt:lpstr>
      <vt:lpstr>SA11 template anni pregressi</vt:lpstr>
      <vt:lpstr>SA12 template</vt:lpstr>
      <vt:lpstr>SA12 template anni pregressi</vt:lpstr>
      <vt:lpstr>SA13 template</vt:lpstr>
      <vt:lpstr>SA13 template anni pregressi</vt:lpstr>
      <vt:lpstr>SA14 template</vt:lpstr>
      <vt:lpstr>SA 15 template</vt:lpstr>
      <vt:lpstr>SA 15 template anni pregressi</vt:lpstr>
      <vt:lpstr>SA16 TEMPLATE</vt:lpstr>
      <vt:lpstr>SA16 TEMPLATE anni pregressi</vt:lpstr>
      <vt:lpstr>Foglio2</vt:lpstr>
      <vt:lpstr>Foglio3</vt:lpstr>
      <vt:lpstr>'SA1 template'!Area_stampa</vt:lpstr>
      <vt:lpstr>'SA1 template anni pregressi'!Area_stampa</vt:lpstr>
      <vt:lpstr>'SA16 TEMPLATE'!Area_stampa</vt:lpstr>
      <vt:lpstr>'SA16 TEMPLATE anni pregressi'!Area_stampa</vt:lpstr>
      <vt:lpstr>'SA2 template'!Area_stampa</vt:lpstr>
      <vt:lpstr>'SA2 template anni pregressi'!Area_stampa</vt:lpstr>
      <vt:lpstr>'SA4 template'!Area_stampa</vt:lpstr>
      <vt:lpstr>'SA5 template'!Area_stampa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2014-03-24T10:25:27Z</dcterms:modified>
</cp:coreProperties>
</file>